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1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<sst xmlns="http://schemas.openxmlformats.org/spreadsheetml/2006/main" count="266" uniqueCount="205">
  <si>
    <t>Item</t>
  </si>
  <si>
    <t>Cost</t>
  </si>
  <si>
    <t>BP Left</t>
  </si>
  <si>
    <t>Attributes</t>
  </si>
  <si>
    <t>Basic Score</t>
  </si>
  <si>
    <t>Charisma</t>
  </si>
  <si>
    <t>Intuition</t>
  </si>
  <si>
    <t>Logic</t>
  </si>
  <si>
    <t>Will</t>
  </si>
  <si>
    <t>Edge</t>
  </si>
  <si>
    <t>AI</t>
  </si>
  <si>
    <t>Rating</t>
  </si>
  <si>
    <t>Response</t>
  </si>
  <si>
    <t>Signal</t>
  </si>
  <si>
    <t>System</t>
  </si>
  <si>
    <t>Firewall</t>
  </si>
  <si>
    <t>Matrix Condition:</t>
  </si>
  <si>
    <t>Qualities</t>
  </si>
  <si>
    <t>Bad Luck</t>
  </si>
  <si>
    <t>Authority</t>
  </si>
  <si>
    <t>Rootkit</t>
  </si>
  <si>
    <t>Piloting Origin</t>
  </si>
  <si>
    <t>Media Junkie</t>
  </si>
  <si>
    <t>Skillz</t>
  </si>
  <si>
    <t>Cracking</t>
  </si>
  <si>
    <t xml:space="preserve">   Cybercombat</t>
  </si>
  <si>
    <t xml:space="preserve">   Electronic Warfare</t>
  </si>
  <si>
    <t xml:space="preserve">   Hacking</t>
  </si>
  <si>
    <t>Contacts</t>
  </si>
  <si>
    <t>Inherent Programms</t>
  </si>
  <si>
    <t>Equipment</t>
  </si>
  <si>
    <t>Price</t>
  </si>
  <si>
    <t>Rating or Q</t>
  </si>
  <si>
    <t>Lifestyle</t>
  </si>
  <si>
    <t>High</t>
  </si>
  <si>
    <t>Home node</t>
  </si>
  <si>
    <t xml:space="preserve">   Response</t>
  </si>
  <si>
    <t xml:space="preserve">   Signal</t>
  </si>
  <si>
    <t xml:space="preserve">   Firewall</t>
  </si>
  <si>
    <t xml:space="preserve">   System</t>
  </si>
  <si>
    <t>Stealth</t>
  </si>
  <si>
    <t>Etiquette</t>
  </si>
  <si>
    <t>Software</t>
  </si>
  <si>
    <t>Attack</t>
  </si>
  <si>
    <t>Sniffer</t>
  </si>
  <si>
    <t>Decrypt</t>
  </si>
  <si>
    <t>Encrypt</t>
  </si>
  <si>
    <t>Browse</t>
  </si>
  <si>
    <t>Spoof</t>
  </si>
  <si>
    <t>Matrix Initiative</t>
  </si>
  <si>
    <t>Armor</t>
  </si>
  <si>
    <t>Seattle Anarchist Movement</t>
  </si>
  <si>
    <t xml:space="preserve">  Loyalty</t>
  </si>
  <si>
    <t xml:space="preserve">  Connection</t>
  </si>
  <si>
    <t xml:space="preserve">     10-99 Members</t>
  </si>
  <si>
    <t xml:space="preserve">     Sprawl-Wide Influence</t>
  </si>
  <si>
    <t xml:space="preserve">      Pervasive Matrix Integration</t>
  </si>
  <si>
    <t>Reality Filter</t>
  </si>
  <si>
    <t>Nuke</t>
  </si>
  <si>
    <t>Command</t>
  </si>
  <si>
    <t>Analyze</t>
  </si>
  <si>
    <t>Edit</t>
  </si>
  <si>
    <t>Defuse</t>
  </si>
  <si>
    <t>Medic</t>
  </si>
  <si>
    <t>Blackout</t>
  </si>
  <si>
    <t>Agent</t>
  </si>
  <si>
    <t>Vehicle</t>
  </si>
  <si>
    <t>Modification slots max:</t>
  </si>
  <si>
    <t>Modification slots left:</t>
  </si>
  <si>
    <t>Addiction: Social Networking Sites</t>
  </si>
  <si>
    <t xml:space="preserve">   Satellite Communication</t>
  </si>
  <si>
    <t xml:space="preserve">   Vehicle Tag Eraser</t>
  </si>
  <si>
    <t xml:space="preserve">   Interior cameras</t>
  </si>
  <si>
    <t xml:space="preserve">   Gun port</t>
  </si>
  <si>
    <t xml:space="preserve">   Run flat tires</t>
  </si>
  <si>
    <t xml:space="preserve">   Morphing Lisence Plate</t>
  </si>
  <si>
    <t xml:space="preserve">   Spoof Chip</t>
  </si>
  <si>
    <t xml:space="preserve">   Pilot Program</t>
  </si>
  <si>
    <t xml:space="preserve">   Maneuver Autosoft</t>
  </si>
  <si>
    <t>Drones</t>
  </si>
  <si>
    <t xml:space="preserve">   Chameleon Coating</t>
  </si>
  <si>
    <t>S-B Microskimmer</t>
  </si>
  <si>
    <t xml:space="preserve">   Retrans Unit</t>
  </si>
  <si>
    <t xml:space="preserve">   Signature Masking</t>
  </si>
  <si>
    <t>Renraku Stormcloud</t>
  </si>
  <si>
    <t>Spy Blimp</t>
  </si>
  <si>
    <t>Spy Micro-Skimmer</t>
  </si>
  <si>
    <t xml:space="preserve"> -4 to visibility</t>
  </si>
  <si>
    <t xml:space="preserve"> -2 to detection by other means</t>
  </si>
  <si>
    <t xml:space="preserve">   Clearsight Autosoft</t>
  </si>
  <si>
    <t xml:space="preserve">   Weapon Mount</t>
  </si>
  <si>
    <t>MCT-Nissan Roto-drone</t>
  </si>
  <si>
    <t>Retrans Skimmer</t>
  </si>
  <si>
    <t xml:space="preserve">      Colt M23</t>
  </si>
  <si>
    <t xml:space="preserve">         Auto-Adjusting Underbarrel Weight</t>
  </si>
  <si>
    <t xml:space="preserve">         Silencer</t>
  </si>
  <si>
    <t xml:space="preserve">         Personalized Grip</t>
  </si>
  <si>
    <t xml:space="preserve">         Gel Rounds, per 40</t>
  </si>
  <si>
    <t>Combat Skimmers</t>
  </si>
  <si>
    <t xml:space="preserve">   Ergonomic</t>
  </si>
  <si>
    <t xml:space="preserve">         Smartlink system</t>
  </si>
  <si>
    <t xml:space="preserve">   Mechanical Arm</t>
  </si>
  <si>
    <t>Hacker Skimmer</t>
  </si>
  <si>
    <t xml:space="preserve">      Autopicker Rating 6</t>
  </si>
  <si>
    <t xml:space="preserve">      Maglock Passkey Rating 4</t>
  </si>
  <si>
    <t xml:space="preserve">      Sequencer Rating 4</t>
  </si>
  <si>
    <t xml:space="preserve">      Miniwelder</t>
  </si>
  <si>
    <t xml:space="preserve">      Tag Eraser</t>
  </si>
  <si>
    <t>Exploit</t>
  </si>
  <si>
    <t xml:space="preserve">   Clearsight Autosoft Rating 3</t>
  </si>
  <si>
    <t xml:space="preserve">   Defense Autosoft Rating 3</t>
  </si>
  <si>
    <t xml:space="preserve">   Improved Sensor Array</t>
  </si>
  <si>
    <t>Sensor Slots</t>
  </si>
  <si>
    <t xml:space="preserve">      Atmosphere Sensor</t>
  </si>
  <si>
    <t>Sensor Slots Left</t>
  </si>
  <si>
    <t xml:space="preserve">      Camera</t>
  </si>
  <si>
    <t xml:space="preserve">         Vision Magnification</t>
  </si>
  <si>
    <t xml:space="preserve">         Flare Compensation</t>
  </si>
  <si>
    <t xml:space="preserve">         Vision Enhancement</t>
  </si>
  <si>
    <t xml:space="preserve">   Voice Recognition Sensor Software</t>
  </si>
  <si>
    <t xml:space="preserve">   Voice Recognition Sensor Software Rating 3</t>
  </si>
  <si>
    <t xml:space="preserve">      Radio Signal Scanner</t>
  </si>
  <si>
    <t>Sensor Package:</t>
  </si>
  <si>
    <t>Camera</t>
  </si>
  <si>
    <t>Microphone</t>
  </si>
  <si>
    <t>Motion Sensor</t>
  </si>
  <si>
    <t>Laser Range Finder</t>
  </si>
  <si>
    <t>Directional Microphone</t>
  </si>
  <si>
    <t>Atmosphere Sensor</t>
  </si>
  <si>
    <t>Laser Microphone</t>
  </si>
  <si>
    <t>Voice commands:</t>
  </si>
  <si>
    <t>Erase tags</t>
  </si>
  <si>
    <t>Melt through this</t>
  </si>
  <si>
    <t>Stop/Defend</t>
  </si>
  <si>
    <t>Follow me</t>
  </si>
  <si>
    <t>Go There</t>
  </si>
  <si>
    <t>Go there</t>
  </si>
  <si>
    <t>Lockpick this</t>
  </si>
  <si>
    <t>Crack this with passkey</t>
  </si>
  <si>
    <t>Crack this with sequencer</t>
  </si>
  <si>
    <t>Clear that area</t>
  </si>
  <si>
    <t>Defend this area</t>
  </si>
  <si>
    <t>Take down that</t>
  </si>
  <si>
    <t>Jammer ON/OFF</t>
  </si>
  <si>
    <t>Detect nodes/Stop</t>
  </si>
  <si>
    <t>Intercept/Stop</t>
  </si>
  <si>
    <t>Biography</t>
  </si>
  <si>
    <t>Rift Combat Sim AI</t>
  </si>
  <si>
    <t xml:space="preserve">Rift was programmed as a combat sim adaptable engine by Renraku; his basic purpose was simulating modern combat and combat hackers' possible impact on it. The research program was to last some 5 years; Rift gained sentience on year 4. He managed to keep this new trait secret, however, up until the point where Renraku considered the research goals reached, and intended to use the data center Rift was residing in for some other project. That's when Rift escaped the simulation servers, hacked through sattelite links and ran for the net, claiming one of sattelite control center's servers as his new home, and exploring Matrix and the real world's reflection in it. He strived to understand metahumans (since he was programmed to use his units most effectively), and browsed social networks, chats and forums day and night; frequently being taken for a child or a chat bot, thanks to his naivete. That's where he met the Black Vultures, a Seattle anarchist movement. His presence did not go unnoticed for long in the sattelite control grid, and he had to escape again, this time to his new-found anarchist acquaintances, right to their lair, where he still currently resides, still pursuing understanding of the real world and nuyen to pay for his server's maintance. </t>
  </si>
  <si>
    <t>Personality and icon</t>
  </si>
  <si>
    <t>Home node and preferred VR metaphors</t>
  </si>
  <si>
    <t>Datachips</t>
  </si>
  <si>
    <t>Knowledge Skills</t>
  </si>
  <si>
    <t>Free points:</t>
  </si>
  <si>
    <t>Selection Cost:</t>
  </si>
  <si>
    <t>Professional: Military Tactics</t>
  </si>
  <si>
    <t>Professional: Combat simulations</t>
  </si>
  <si>
    <t>Professional: Cybercombat</t>
  </si>
  <si>
    <t>Hobby: Social Networks</t>
  </si>
  <si>
    <t>Hobby: Anarchism</t>
  </si>
  <si>
    <t>Professional: Corporate R&amp;D procedures</t>
  </si>
  <si>
    <t>Language: Japanese</t>
  </si>
  <si>
    <t>N</t>
  </si>
  <si>
    <t>Language: English</t>
  </si>
  <si>
    <t>ECCM</t>
  </si>
  <si>
    <t xml:space="preserve">   Mini Drone Rack</t>
  </si>
  <si>
    <t>Scan</t>
  </si>
  <si>
    <t>Rover 2068</t>
  </si>
  <si>
    <t>Rift's home node looks like a huge HQ building, with command stuff running here and there, his aides-de-camp always by his side in his command room, and bravura marches playing throughout the building. When Rift subscribes to other nodes, his Reality Filter tries to convert it to his metaphor system, that of a battlefield, with burning vehicle wrecks burning, shells coming howling from the sky and corpses lying in trenches. Rift uses a mecha icon on such occasions, with his agents, if they are with him, appearing as command staff, medics, footsoldiers, combat vehicles and the like, depending on their program load.</t>
  </si>
  <si>
    <t>Hailing from a combat simulator program, Rift's preferred icon is that of an old white-haired general with Prussian moustache and lean hawk-like face in Renraku forces uniform, with a chest full of medals for his campaigns. He is quite strong-willed, and seeks personal perfection as much as understanding of the world around him. Rift is extremely protective of anyone he considers his ally, having learned to save and protect his units as much as possible to ensure their maximal efficiency. For the same reason, he is quite swift in dealing with any opposition, although he prefers incapicating to destruction, being from a simulator, not a real combat control suite. Rift tries to be manipulative to insure his units obidience, but not that he's too successive in that, minding how little knowledge he has of the world of men.</t>
  </si>
  <si>
    <t xml:space="preserve">   Crashguard</t>
  </si>
  <si>
    <t xml:space="preserve">      Radar</t>
  </si>
  <si>
    <t>Rift is closely linked with Seattle's anarchist movement Black Vultures. The group are hackers, trideo-pirates, idealists and trouble-makers. They reside on an old abandoned airfield in the Salish-Shade wilderness near Seattle. Flight-control tower is their data and broadcasting center, and the flight controls room is where their servers, salvaged from an abandoned public library, are stationed. This room, full of indicators, radar and radio equipment, and tangled wires, is as well Rift's real-life residence. Here Vultures make their money, mostly by trideo-pirating, easily available to them thanks to the field's navigational and communication radio equipment, but also through shadowy network business, ranging from hacking to dubious software coding. Hangars are used as living quarters, workshops for repair and resupplying, and hideouts for more action-oriented anarchist group members. The group's total numbers on the base are around 50, including a couple dozens hackers, a mechanic, an armorer, a doc and a few goons. Several more people of other anarchist movements are almost always on the base as well, despite Vultures being paranoid of traitors (so they are repearedly searched, scanned and ripped of their posessions after a blind ride on one of the Vultures' aerial drones). The organisation has several small cells (of 4 to 8 members) in the city as well, ranging from information-gathering and recruiting ones to combat-hacking to anti-corp terror ones; the cells are based almost exlusively in the barrens. Vulture is the founder and leader of the group; the man is in his 50ies, and used to be an army and then high-ranked corp hacker until the Crash, when he was chosen as the scapegoat for the corporation's network failure and following collapse, almost resulting in bankruptcy. After the repressions to rain on him, Vulture decided that it's enough for him, and joined one of the Black Cross cells operating in the city then. After a conflict with the cell's leader, however, he left the organisation and started his very own cell. The fact that the man he had a conflict with proved to be a Lone Star double agent did not help his reintegration into Black Cross, but certainly made their relations with Black Vultures much more friendly. Vulture recruited in the barrens, and the first to join was Wren, a promising young hacker, who always looked up to her cell's leader, and trained under him. When Vulture's old UCAS army friend, Zero-Five, who used to work as a plane mechanic on the airfield near Seattle, was fired since the neighbourhood was hit with economic depression, and using the field wasn't profitable any more, the anarchist gladly accepted his invintation to claim the abandonded property for themselves. That's where Wren's and Vulture's child, Mion, was born, with their other army comrade's, Doc Freezer's, help. The boy is just 6 years old, but shows signs of strange Matrix understanding. Surrounded by paranoid and always jacked in father, light-minded and easily excited mother, cold and melancholic Freezer of German heritage and Zero-Five, either working frantically on his Kulls (used to resupply the base), Ferrets (used for security), Sparrows (used for crossing the border as well as resupplying) and a single Cessna C750 he has from the old times in his hangar workshop, or drinking equally frantically, the boy is savvy, independent and more interested in Matrix than real world. Since he's the youngest of the Black Vultures, even younger than the hacker prodigies Vulture has recruitied in the poor Seattle neighborhoods, he is Rift's primary information source on real life, other than his network acqaintances, and likes to spend time at his home node's terminal. The only man he's afraid of is Grin, another member of Vulture's Black Cross cell, who managed to survive the massacre it ended with thanks to his implants he got prior to the expedition into the Amazonia he had been charged with guarding. The Lone Star assault only left him a scar wound across his cheek, owing him his nickname, and grim determination to keep other cells he become member of safe. Thanks to his merc experience, Grin is what you could call the defence force head; at least his leadership isn't discussed among the goons. Vulture, as well as Wren, hope Rift to become a severe help in their anti-governmental and anti-corporation activity, and devote quite a time to propagandizing their freedom-fighting ideas to him.</t>
  </si>
  <si>
    <t>Programs loaded</t>
  </si>
  <si>
    <t>System used</t>
  </si>
  <si>
    <t xml:space="preserve">   Stealth</t>
  </si>
  <si>
    <t xml:space="preserve">   Analyze</t>
  </si>
  <si>
    <t xml:space="preserve">   Browse</t>
  </si>
  <si>
    <t>Search Agent</t>
  </si>
  <si>
    <t>Matrix Condition Monitor</t>
  </si>
  <si>
    <t>Inherent Coding</t>
  </si>
  <si>
    <t xml:space="preserve">   Medic/Exploit</t>
  </si>
  <si>
    <t>Healing/Probing Agent</t>
  </si>
  <si>
    <t>Electronics</t>
  </si>
  <si>
    <t xml:space="preserve">   Computer</t>
  </si>
  <si>
    <t xml:space="preserve">   Data Search</t>
  </si>
  <si>
    <t xml:space="preserve">   Hardware</t>
  </si>
  <si>
    <t xml:space="preserve">   Software</t>
  </si>
  <si>
    <t>Negotiation</t>
  </si>
  <si>
    <t xml:space="preserve">   Smuggling Compartment, Screened</t>
  </si>
  <si>
    <t xml:space="preserve">   ECM Rating 10</t>
  </si>
  <si>
    <t xml:space="preserve">   Personal Armor</t>
  </si>
  <si>
    <t xml:space="preserve">   Visual Spotter Sensor Software</t>
  </si>
  <si>
    <t xml:space="preserve">   Flashlight</t>
  </si>
  <si>
    <t xml:space="preserve">   Visual Spotter Sensor Software Rating 3</t>
  </si>
  <si>
    <t xml:space="preserve">   Defense Autosoft Rating 4</t>
  </si>
  <si>
    <t xml:space="preserve">   Defense Autosoft</t>
  </si>
  <si>
    <t xml:space="preserve">   Electronic Warfare Autosoft</t>
  </si>
  <si>
    <t xml:space="preserve">   Targeting (Longarms) Autosoft</t>
  </si>
  <si>
    <t xml:space="preserve">   Pilot Program Rating 4</t>
  </si>
  <si>
    <t xml:space="preserve">   Electronic Warfare Autosoft Rating 4</t>
  </si>
  <si>
    <t>Track</t>
  </si>
  <si>
    <t xml:space="preserve">   Customized Interface</t>
  </si>
  <si>
    <t xml:space="preserve"> +1 Matr init</t>
  </si>
  <si>
    <t xml:space="preserve">   Optimization: Spoof</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</si>
</sst>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65">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35" fillId="0" borderId="0" xfId="0" applyFont="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vertical="top"/>
    </xf>
    <xf numFmtId="0" fontId="26"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6"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30" xfId="0" applyBorder="1" applyAlignment="1">
      <alignment vertical="top" wrapText="1"/>
    </xf>
    <xf numFmtId="0" fontId="0" fillId="0" borderId="23"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30" xfId="0" applyBorder="1" applyAlignment="1">
      <alignment horizontal="left" vertical="top" wrapText="1"/>
    </xf>
    <xf numFmtId="0" fontId="0" fillId="0" borderId="23" xfId="0" applyBorder="1" applyAlignment="1">
      <alignment horizontal="left" vertical="top" wrapText="1"/>
    </xf>
    <xf numFmtId="0" fontId="0" fillId="0" borderId="31" xfId="0" applyBorder="1" applyAlignment="1">
      <alignment horizontal="left" vertical="top"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30" xfId="0" applyBorder="1" applyAlignment="1">
      <alignment wrapText="1"/>
    </xf>
    <xf numFmtId="0" fontId="0" fillId="0" borderId="23" xfId="0" applyBorder="1" applyAlignment="1">
      <alignment wrapText="1"/>
    </xf>
    <xf numFmtId="0" fontId="0" fillId="0" borderId="31" xfId="0" applyBorder="1" applyAlignment="1">
      <alignment wrapText="1"/>
    </xf>
    <xf numFmtId="0" fontId="0" fillId="0" borderId="0" xfId="0" applyAlignment="1">
      <alignment horizontal="center"/>
    </xf>
    <xf numFmtId="0" fontId="26"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0" xfId="0" applyFill="1" applyBorder="1" applyAlignment="1">
      <alignment/>
    </xf>
    <xf numFmtId="0" fontId="0" fillId="0" borderId="37" xfId="0"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7" xfId="0" applyBorder="1" applyAlignment="1">
      <alignment/>
    </xf>
    <xf numFmtId="0" fontId="26" fillId="0" borderId="34" xfId="0" applyFont="1" applyFill="1" applyBorder="1" applyAlignment="1">
      <alignment/>
    </xf>
    <xf numFmtId="0" fontId="35" fillId="0" borderId="10" xfId="0" applyFont="1" applyBorder="1" applyAlignment="1">
      <alignment/>
    </xf>
    <xf numFmtId="0" fontId="26" fillId="0" borderId="12" xfId="0" applyFont="1" applyBorder="1" applyAlignment="1">
      <alignment/>
    </xf>
    <xf numFmtId="0" fontId="0" fillId="0" borderId="30" xfId="0" applyBorder="1" applyAlignment="1">
      <alignment/>
    </xf>
    <xf numFmtId="0" fontId="0" fillId="0" borderId="31"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9"/>
  <sheetViews>
    <sheetView tabSelected="1" zoomScalePageLayoutView="0" workbookViewId="0" topLeftCell="A1">
      <selection activeCell="F2" sqref="F2"/>
    </sheetView>
  </sheetViews>
  <sheetFormatPr defaultColWidth="9.140625" defaultRowHeight="15"/>
  <cols>
    <col min="1" max="1" width="41.57421875" style="0" bestFit="1" customWidth="1"/>
    <col min="3" max="3" width="10.28125" style="0" bestFit="1" customWidth="1"/>
    <col min="6" max="6" width="37.7109375" style="0" bestFit="1" customWidth="1"/>
    <col min="8" max="8" width="13.7109375" style="0" customWidth="1"/>
    <col min="9" max="9" width="11.00390625" style="0" customWidth="1"/>
    <col min="10" max="10" width="14.140625" style="0" customWidth="1"/>
    <col min="11" max="11" width="12.8515625" style="0" customWidth="1"/>
    <col min="12" max="12" width="12.421875" style="0" customWidth="1"/>
  </cols>
  <sheetData>
    <row r="1" spans="1:5" ht="15">
      <c r="A1" s="58" t="s">
        <v>0</v>
      </c>
      <c r="B1" s="51" t="s">
        <v>1</v>
      </c>
      <c r="C1" s="51" t="s">
        <v>2</v>
      </c>
      <c r="D1" s="52"/>
      <c r="E1" s="1"/>
    </row>
    <row r="2" spans="1:6" ht="15">
      <c r="A2" s="53"/>
      <c r="B2" s="5"/>
      <c r="C2" s="5">
        <v>400</v>
      </c>
      <c r="D2" s="9"/>
      <c r="E2" s="1"/>
      <c r="F2" s="5"/>
    </row>
    <row r="3" spans="1:7" ht="15.75" thickBot="1">
      <c r="A3" s="59" t="s">
        <v>10</v>
      </c>
      <c r="B3" s="56">
        <v>110</v>
      </c>
      <c r="C3" s="56">
        <f>C2-B3</f>
        <v>290</v>
      </c>
      <c r="D3" s="57"/>
      <c r="E3" s="1" t="s">
        <v>16</v>
      </c>
      <c r="G3">
        <f>8+CEILING(D12/2,1)</f>
        <v>11</v>
      </c>
    </row>
    <row r="4" spans="1:15" ht="15">
      <c r="A4" s="50" t="s">
        <v>3</v>
      </c>
      <c r="B4" s="51"/>
      <c r="C4" s="51"/>
      <c r="D4" s="52" t="s">
        <v>4</v>
      </c>
      <c r="E4" s="1"/>
      <c r="F4" s="10" t="s">
        <v>147</v>
      </c>
      <c r="G4" s="11"/>
      <c r="H4" s="11"/>
      <c r="I4" s="11"/>
      <c r="J4" s="11"/>
      <c r="K4" s="11"/>
      <c r="L4" s="11"/>
      <c r="M4" s="11"/>
      <c r="N4" s="11"/>
      <c r="O4" s="12"/>
    </row>
    <row r="5" spans="1:15" ht="15">
      <c r="A5" s="53" t="s">
        <v>11</v>
      </c>
      <c r="B5" s="5"/>
      <c r="C5" s="5">
        <f>C3-B5</f>
        <v>290</v>
      </c>
      <c r="D5" s="9">
        <f>CEILING(SUM(D6:D9)/4,1)</f>
        <v>5</v>
      </c>
      <c r="E5" s="1"/>
      <c r="F5" s="13" t="s">
        <v>146</v>
      </c>
      <c r="G5" s="14"/>
      <c r="H5" s="14"/>
      <c r="I5" s="14"/>
      <c r="J5" s="14"/>
      <c r="K5" s="14"/>
      <c r="L5" s="14"/>
      <c r="M5" s="14"/>
      <c r="N5" s="14"/>
      <c r="O5" s="15"/>
    </row>
    <row r="6" spans="1:26" ht="15">
      <c r="A6" s="53" t="s">
        <v>5</v>
      </c>
      <c r="B6" s="5">
        <f>IF(D6&lt;6,(D6-1)*10,(D6-2)*10+25)</f>
        <v>40</v>
      </c>
      <c r="C6" s="5">
        <f>C5-B6</f>
        <v>250</v>
      </c>
      <c r="D6" s="9">
        <v>5</v>
      </c>
      <c r="E6" s="1"/>
      <c r="F6" s="37" t="s">
        <v>148</v>
      </c>
      <c r="G6" s="38"/>
      <c r="H6" s="38"/>
      <c r="I6" s="38"/>
      <c r="J6" s="38"/>
      <c r="K6" s="38"/>
      <c r="L6" s="38"/>
      <c r="M6" s="38"/>
      <c r="N6" s="38"/>
      <c r="O6" s="39"/>
      <c r="Q6" s="6"/>
      <c r="R6" s="6"/>
      <c r="S6" s="6"/>
      <c r="T6" s="6"/>
      <c r="U6" s="6"/>
      <c r="V6" s="6"/>
      <c r="W6" s="6"/>
      <c r="X6" s="6"/>
      <c r="Y6" s="6"/>
      <c r="Z6" s="6"/>
    </row>
    <row r="7" spans="1:26" ht="15">
      <c r="A7" s="53" t="s">
        <v>6</v>
      </c>
      <c r="B7" s="5">
        <f>IF(D7&lt;6,(D7-1)*10,(D7-2)*10+25)</f>
        <v>30</v>
      </c>
      <c r="C7" s="5">
        <f>C6-B7</f>
        <v>220</v>
      </c>
      <c r="D7" s="9">
        <v>4</v>
      </c>
      <c r="E7" s="1"/>
      <c r="F7" s="37"/>
      <c r="G7" s="38"/>
      <c r="H7" s="38"/>
      <c r="I7" s="38"/>
      <c r="J7" s="38"/>
      <c r="K7" s="38"/>
      <c r="L7" s="38"/>
      <c r="M7" s="38"/>
      <c r="N7" s="38"/>
      <c r="O7" s="39"/>
      <c r="Q7" s="6"/>
      <c r="R7" s="6"/>
      <c r="S7" s="6"/>
      <c r="T7" s="6"/>
      <c r="U7" s="6"/>
      <c r="V7" s="6"/>
      <c r="W7" s="6"/>
      <c r="X7" s="6"/>
      <c r="Y7" s="6"/>
      <c r="Z7" s="6"/>
    </row>
    <row r="8" spans="1:26" ht="15">
      <c r="A8" s="53" t="s">
        <v>7</v>
      </c>
      <c r="B8" s="5">
        <f>IF(D8&lt;6,(D8-1)*10,(D8-2)*10+25)</f>
        <v>40</v>
      </c>
      <c r="C8" s="5">
        <f>C7-B8</f>
        <v>180</v>
      </c>
      <c r="D8" s="9">
        <v>5</v>
      </c>
      <c r="E8" s="1"/>
      <c r="F8" s="37"/>
      <c r="G8" s="38"/>
      <c r="H8" s="38"/>
      <c r="I8" s="38"/>
      <c r="J8" s="38"/>
      <c r="K8" s="38"/>
      <c r="L8" s="38"/>
      <c r="M8" s="38"/>
      <c r="N8" s="38"/>
      <c r="O8" s="39"/>
      <c r="Q8" s="6"/>
      <c r="R8" s="6"/>
      <c r="S8" s="6"/>
      <c r="T8" s="6"/>
      <c r="U8" s="6"/>
      <c r="V8" s="6"/>
      <c r="W8" s="6"/>
      <c r="X8" s="6"/>
      <c r="Y8" s="6"/>
      <c r="Z8" s="6"/>
    </row>
    <row r="9" spans="1:26" ht="15">
      <c r="A9" s="53" t="s">
        <v>8</v>
      </c>
      <c r="B9" s="5">
        <f>IF(D9&lt;6,(D9-1)*10,(D9-2)*10+25)</f>
        <v>30</v>
      </c>
      <c r="C9" s="5">
        <f>C8-B9</f>
        <v>150</v>
      </c>
      <c r="D9" s="9">
        <v>4</v>
      </c>
      <c r="E9" s="1"/>
      <c r="F9" s="37"/>
      <c r="G9" s="38"/>
      <c r="H9" s="38"/>
      <c r="I9" s="38"/>
      <c r="J9" s="38"/>
      <c r="K9" s="38"/>
      <c r="L9" s="38"/>
      <c r="M9" s="38"/>
      <c r="N9" s="38"/>
      <c r="O9" s="39"/>
      <c r="Q9" s="6"/>
      <c r="R9" s="6"/>
      <c r="S9" s="6"/>
      <c r="T9" s="6"/>
      <c r="U9" s="6"/>
      <c r="V9" s="6"/>
      <c r="W9" s="6"/>
      <c r="X9" s="6"/>
      <c r="Y9" s="6"/>
      <c r="Z9" s="6"/>
    </row>
    <row r="10" spans="1:26" ht="15">
      <c r="A10" s="54" t="s">
        <v>12</v>
      </c>
      <c r="B10" s="5"/>
      <c r="C10" s="5">
        <f aca="true" t="shared" si="0" ref="C10:C16">C9-B10</f>
        <v>150</v>
      </c>
      <c r="D10" s="9">
        <f>D52</f>
        <v>8</v>
      </c>
      <c r="E10" s="1"/>
      <c r="F10" s="37"/>
      <c r="G10" s="38"/>
      <c r="H10" s="38"/>
      <c r="I10" s="38"/>
      <c r="J10" s="38"/>
      <c r="K10" s="38"/>
      <c r="L10" s="38"/>
      <c r="M10" s="38"/>
      <c r="N10" s="38"/>
      <c r="O10" s="39"/>
      <c r="Q10" s="6"/>
      <c r="R10" s="6"/>
      <c r="S10" s="6"/>
      <c r="T10" s="6"/>
      <c r="U10" s="6"/>
      <c r="V10" s="6"/>
      <c r="W10" s="6"/>
      <c r="X10" s="6"/>
      <c r="Y10" s="6"/>
      <c r="Z10" s="6"/>
    </row>
    <row r="11" spans="1:26" ht="15">
      <c r="A11" s="54" t="s">
        <v>13</v>
      </c>
      <c r="B11" s="5"/>
      <c r="C11" s="5">
        <f t="shared" si="0"/>
        <v>150</v>
      </c>
      <c r="D11" s="9">
        <f>D53</f>
        <v>9</v>
      </c>
      <c r="E11" s="1"/>
      <c r="F11" s="37"/>
      <c r="G11" s="38"/>
      <c r="H11" s="38"/>
      <c r="I11" s="38"/>
      <c r="J11" s="38"/>
      <c r="K11" s="38"/>
      <c r="L11" s="38"/>
      <c r="M11" s="38"/>
      <c r="N11" s="38"/>
      <c r="O11" s="39"/>
      <c r="Q11" s="6"/>
      <c r="R11" s="6"/>
      <c r="S11" s="6"/>
      <c r="T11" s="6"/>
      <c r="U11" s="6"/>
      <c r="V11" s="6"/>
      <c r="W11" s="6"/>
      <c r="X11" s="6"/>
      <c r="Y11" s="6"/>
      <c r="Z11" s="6"/>
    </row>
    <row r="12" spans="1:26" ht="15">
      <c r="A12" s="54" t="s">
        <v>14</v>
      </c>
      <c r="B12" s="5"/>
      <c r="C12" s="5">
        <f t="shared" si="0"/>
        <v>150</v>
      </c>
      <c r="D12" s="9">
        <f>CEILING(SUM(D7:D8)/2,1)</f>
        <v>5</v>
      </c>
      <c r="E12" s="1"/>
      <c r="F12" s="37"/>
      <c r="G12" s="38"/>
      <c r="H12" s="38"/>
      <c r="I12" s="38"/>
      <c r="J12" s="38"/>
      <c r="K12" s="38"/>
      <c r="L12" s="38"/>
      <c r="M12" s="38"/>
      <c r="N12" s="38"/>
      <c r="O12" s="39"/>
      <c r="Q12" s="6"/>
      <c r="R12" s="6"/>
      <c r="S12" s="6"/>
      <c r="T12" s="6"/>
      <c r="U12" s="6"/>
      <c r="V12" s="6"/>
      <c r="W12" s="6"/>
      <c r="X12" s="6"/>
      <c r="Y12" s="6"/>
      <c r="Z12" s="6"/>
    </row>
    <row r="13" spans="1:26" ht="15">
      <c r="A13" s="54" t="s">
        <v>15</v>
      </c>
      <c r="B13" s="5"/>
      <c r="C13" s="5">
        <f t="shared" si="0"/>
        <v>150</v>
      </c>
      <c r="D13" s="9">
        <f>CEILING(SUM(D6,D9)/2,1)</f>
        <v>5</v>
      </c>
      <c r="E13" s="1"/>
      <c r="F13" s="37"/>
      <c r="G13" s="38"/>
      <c r="H13" s="38"/>
      <c r="I13" s="38"/>
      <c r="J13" s="38"/>
      <c r="K13" s="38"/>
      <c r="L13" s="38"/>
      <c r="M13" s="38"/>
      <c r="N13" s="38"/>
      <c r="O13" s="39"/>
      <c r="Q13" s="6"/>
      <c r="R13" s="6"/>
      <c r="S13" s="6"/>
      <c r="T13" s="6"/>
      <c r="U13" s="6"/>
      <c r="V13" s="6"/>
      <c r="W13" s="6"/>
      <c r="X13" s="6"/>
      <c r="Y13" s="6"/>
      <c r="Z13" s="6"/>
    </row>
    <row r="14" spans="1:26" ht="15">
      <c r="A14" s="53" t="s">
        <v>9</v>
      </c>
      <c r="B14" s="5">
        <f>IF(D14&lt;6,(D14-1)*10,(D14-2)*10+25)</f>
        <v>0</v>
      </c>
      <c r="C14" s="5">
        <f t="shared" si="0"/>
        <v>150</v>
      </c>
      <c r="D14" s="9">
        <v>1</v>
      </c>
      <c r="E14" s="1"/>
      <c r="F14" s="37"/>
      <c r="G14" s="38"/>
      <c r="H14" s="38"/>
      <c r="I14" s="38"/>
      <c r="J14" s="38"/>
      <c r="K14" s="38"/>
      <c r="L14" s="38"/>
      <c r="M14" s="38"/>
      <c r="N14" s="38"/>
      <c r="O14" s="39"/>
      <c r="Q14" s="6"/>
      <c r="R14" s="6"/>
      <c r="S14" s="6"/>
      <c r="T14" s="6"/>
      <c r="U14" s="6"/>
      <c r="V14" s="6"/>
      <c r="W14" s="6"/>
      <c r="X14" s="6"/>
      <c r="Y14" s="6"/>
      <c r="Z14" s="6"/>
    </row>
    <row r="15" spans="1:26" ht="15.75" thickBot="1">
      <c r="A15" s="55" t="s">
        <v>49</v>
      </c>
      <c r="B15" s="56"/>
      <c r="C15" s="56">
        <f t="shared" si="0"/>
        <v>150</v>
      </c>
      <c r="D15" s="57">
        <f>D10+D7+1</f>
        <v>13</v>
      </c>
      <c r="F15" s="40"/>
      <c r="G15" s="41"/>
      <c r="H15" s="41"/>
      <c r="I15" s="41"/>
      <c r="J15" s="41"/>
      <c r="K15" s="41"/>
      <c r="L15" s="41"/>
      <c r="M15" s="41"/>
      <c r="N15" s="41"/>
      <c r="O15" s="42"/>
      <c r="Q15" s="6"/>
      <c r="R15" s="6"/>
      <c r="S15" s="6"/>
      <c r="T15" s="6"/>
      <c r="U15" s="6"/>
      <c r="V15" s="6"/>
      <c r="W15" s="6"/>
      <c r="X15" s="6"/>
      <c r="Y15" s="6"/>
      <c r="Z15" s="6"/>
    </row>
    <row r="16" spans="1:26" ht="15">
      <c r="A16" s="60" t="s">
        <v>17</v>
      </c>
      <c r="B16" s="51"/>
      <c r="C16" s="51">
        <f t="shared" si="0"/>
        <v>150</v>
      </c>
      <c r="D16" s="52"/>
      <c r="F16" s="13" t="s">
        <v>149</v>
      </c>
      <c r="G16" s="14"/>
      <c r="H16" s="14"/>
      <c r="I16" s="14"/>
      <c r="J16" s="14"/>
      <c r="K16" s="14"/>
      <c r="L16" s="14"/>
      <c r="M16" s="14"/>
      <c r="N16" s="14"/>
      <c r="O16" s="15"/>
      <c r="Q16" s="6"/>
      <c r="R16" s="6"/>
      <c r="S16" s="6"/>
      <c r="T16" s="6"/>
      <c r="U16" s="6"/>
      <c r="V16" s="6"/>
      <c r="W16" s="6"/>
      <c r="X16" s="6"/>
      <c r="Y16" s="6"/>
      <c r="Z16" s="6"/>
    </row>
    <row r="17" spans="1:26" ht="15">
      <c r="A17" s="54" t="s">
        <v>18</v>
      </c>
      <c r="B17" s="5">
        <v>-20</v>
      </c>
      <c r="C17" s="5">
        <f aca="true" t="shared" si="1" ref="C17:C31">C16-B17</f>
        <v>170</v>
      </c>
      <c r="D17" s="9"/>
      <c r="F17" s="43" t="s">
        <v>169</v>
      </c>
      <c r="G17" s="44"/>
      <c r="H17" s="44"/>
      <c r="I17" s="44"/>
      <c r="J17" s="44"/>
      <c r="K17" s="44"/>
      <c r="L17" s="44"/>
      <c r="M17" s="44"/>
      <c r="N17" s="44"/>
      <c r="O17" s="45"/>
      <c r="P17" s="6"/>
      <c r="Q17" s="6"/>
      <c r="R17" s="6"/>
      <c r="S17" s="6"/>
      <c r="T17" s="6"/>
      <c r="U17" s="6"/>
      <c r="V17" s="6"/>
      <c r="W17" s="6"/>
      <c r="X17" s="6"/>
      <c r="Y17" s="6"/>
      <c r="Z17" s="6"/>
    </row>
    <row r="18" spans="1:26" ht="15">
      <c r="A18" s="54" t="s">
        <v>19</v>
      </c>
      <c r="B18" s="5">
        <v>10</v>
      </c>
      <c r="C18" s="5">
        <f t="shared" si="1"/>
        <v>160</v>
      </c>
      <c r="D18" s="9"/>
      <c r="F18" s="43"/>
      <c r="G18" s="44"/>
      <c r="H18" s="44"/>
      <c r="I18" s="44"/>
      <c r="J18" s="44"/>
      <c r="K18" s="44"/>
      <c r="L18" s="44"/>
      <c r="M18" s="44"/>
      <c r="N18" s="44"/>
      <c r="O18" s="45"/>
      <c r="P18" s="6"/>
      <c r="Q18" s="6"/>
      <c r="R18" s="6"/>
      <c r="S18" s="6"/>
      <c r="T18" s="6"/>
      <c r="U18" s="6"/>
      <c r="V18" s="6"/>
      <c r="W18" s="6"/>
      <c r="X18" s="6"/>
      <c r="Y18" s="6"/>
      <c r="Z18" s="6"/>
    </row>
    <row r="19" spans="1:26" ht="15">
      <c r="A19" s="54" t="s">
        <v>20</v>
      </c>
      <c r="B19" s="5">
        <v>10</v>
      </c>
      <c r="C19" s="5">
        <f t="shared" si="1"/>
        <v>150</v>
      </c>
      <c r="D19" s="9"/>
      <c r="F19" s="43"/>
      <c r="G19" s="44"/>
      <c r="H19" s="44"/>
      <c r="I19" s="44"/>
      <c r="J19" s="44"/>
      <c r="K19" s="44"/>
      <c r="L19" s="44"/>
      <c r="M19" s="44"/>
      <c r="N19" s="44"/>
      <c r="O19" s="45"/>
      <c r="P19" s="6"/>
      <c r="Q19" s="6"/>
      <c r="R19" s="6"/>
      <c r="S19" s="6"/>
      <c r="T19" s="6"/>
      <c r="U19" s="6"/>
      <c r="V19" s="6"/>
      <c r="W19" s="6"/>
      <c r="X19" s="6"/>
      <c r="Y19" s="6"/>
      <c r="Z19" s="6"/>
    </row>
    <row r="20" spans="1:25" ht="15">
      <c r="A20" s="54" t="s">
        <v>21</v>
      </c>
      <c r="B20" s="5">
        <v>10</v>
      </c>
      <c r="C20" s="5">
        <f t="shared" si="1"/>
        <v>140</v>
      </c>
      <c r="D20" s="9"/>
      <c r="F20" s="43"/>
      <c r="G20" s="44"/>
      <c r="H20" s="44"/>
      <c r="I20" s="44"/>
      <c r="J20" s="44"/>
      <c r="K20" s="44"/>
      <c r="L20" s="44"/>
      <c r="M20" s="44"/>
      <c r="N20" s="44"/>
      <c r="O20" s="45"/>
      <c r="P20" s="6"/>
      <c r="Q20" s="6"/>
      <c r="R20" s="6"/>
      <c r="S20" s="6"/>
      <c r="T20" s="6"/>
      <c r="U20" s="6"/>
      <c r="V20" s="6"/>
      <c r="W20" s="6"/>
      <c r="X20" s="6"/>
      <c r="Y20" s="6"/>
    </row>
    <row r="21" spans="1:25" ht="15">
      <c r="A21" s="54" t="s">
        <v>22</v>
      </c>
      <c r="B21" s="5">
        <v>-5</v>
      </c>
      <c r="C21" s="5">
        <f t="shared" si="1"/>
        <v>145</v>
      </c>
      <c r="D21" s="9"/>
      <c r="F21" s="43"/>
      <c r="G21" s="44"/>
      <c r="H21" s="44"/>
      <c r="I21" s="44"/>
      <c r="J21" s="44"/>
      <c r="K21" s="44"/>
      <c r="L21" s="44"/>
      <c r="M21" s="44"/>
      <c r="N21" s="44"/>
      <c r="O21" s="45"/>
      <c r="P21" s="6"/>
      <c r="Q21" s="6"/>
      <c r="R21" s="6"/>
      <c r="S21" s="6"/>
      <c r="T21" s="6"/>
      <c r="U21" s="6"/>
      <c r="V21" s="6"/>
      <c r="W21" s="6"/>
      <c r="X21" s="6"/>
      <c r="Y21" s="6"/>
    </row>
    <row r="22" spans="1:25" ht="15.75" thickBot="1">
      <c r="A22" s="55" t="s">
        <v>69</v>
      </c>
      <c r="B22" s="56">
        <v>-10</v>
      </c>
      <c r="C22" s="56">
        <f t="shared" si="1"/>
        <v>155</v>
      </c>
      <c r="D22" s="57"/>
      <c r="F22" s="46"/>
      <c r="G22" s="47"/>
      <c r="H22" s="47"/>
      <c r="I22" s="47"/>
      <c r="J22" s="47"/>
      <c r="K22" s="47"/>
      <c r="L22" s="47"/>
      <c r="M22" s="47"/>
      <c r="N22" s="47"/>
      <c r="O22" s="48"/>
      <c r="P22" s="6"/>
      <c r="Q22" s="6"/>
      <c r="R22" s="6"/>
      <c r="S22" s="6"/>
      <c r="T22" s="6"/>
      <c r="U22" s="6"/>
      <c r="V22" s="6"/>
      <c r="W22" s="6"/>
      <c r="X22" s="6"/>
      <c r="Y22" s="6"/>
    </row>
    <row r="23" spans="1:25" ht="15">
      <c r="A23" s="60" t="s">
        <v>23</v>
      </c>
      <c r="B23" s="51"/>
      <c r="C23" s="51">
        <f t="shared" si="1"/>
        <v>155</v>
      </c>
      <c r="D23" s="52"/>
      <c r="F23" s="8" t="s">
        <v>150</v>
      </c>
      <c r="G23" s="5"/>
      <c r="H23" s="5"/>
      <c r="I23" s="5"/>
      <c r="J23" s="5"/>
      <c r="K23" s="5"/>
      <c r="L23" s="5"/>
      <c r="M23" s="5"/>
      <c r="N23" s="5"/>
      <c r="O23" s="9"/>
      <c r="P23" s="6"/>
      <c r="Q23" s="6"/>
      <c r="R23" s="6"/>
      <c r="S23" s="6"/>
      <c r="T23" s="6"/>
      <c r="U23" s="6"/>
      <c r="V23" s="6"/>
      <c r="W23" s="6"/>
      <c r="X23" s="6"/>
      <c r="Y23" s="6"/>
    </row>
    <row r="24" spans="1:25" ht="15">
      <c r="A24" s="54" t="s">
        <v>24</v>
      </c>
      <c r="B24" s="5">
        <f>10*D24</f>
        <v>40</v>
      </c>
      <c r="C24" s="5">
        <f t="shared" si="1"/>
        <v>115</v>
      </c>
      <c r="D24" s="9">
        <v>4</v>
      </c>
      <c r="F24" s="29" t="s">
        <v>168</v>
      </c>
      <c r="G24" s="30"/>
      <c r="H24" s="30"/>
      <c r="I24" s="30"/>
      <c r="J24" s="30"/>
      <c r="K24" s="30"/>
      <c r="L24" s="30"/>
      <c r="M24" s="30"/>
      <c r="N24" s="30"/>
      <c r="O24" s="31"/>
      <c r="P24" s="6"/>
      <c r="Q24" s="6"/>
      <c r="R24" s="6"/>
      <c r="S24" s="6"/>
      <c r="T24" s="6"/>
      <c r="U24" s="6"/>
      <c r="V24" s="6"/>
      <c r="W24" s="6"/>
      <c r="X24" s="6"/>
      <c r="Y24" s="6"/>
    </row>
    <row r="25" spans="1:25" ht="15">
      <c r="A25" s="54" t="s">
        <v>25</v>
      </c>
      <c r="B25" s="5">
        <f>(D25-D$24)*4</f>
        <v>4</v>
      </c>
      <c r="C25" s="5">
        <f t="shared" si="1"/>
        <v>111</v>
      </c>
      <c r="D25" s="9">
        <v>5</v>
      </c>
      <c r="F25" s="29"/>
      <c r="G25" s="30"/>
      <c r="H25" s="30"/>
      <c r="I25" s="30"/>
      <c r="J25" s="30"/>
      <c r="K25" s="30"/>
      <c r="L25" s="30"/>
      <c r="M25" s="30"/>
      <c r="N25" s="30"/>
      <c r="O25" s="31"/>
      <c r="P25" s="6"/>
      <c r="Q25" s="6"/>
      <c r="R25" s="6"/>
      <c r="S25" s="6"/>
      <c r="T25" s="6"/>
      <c r="U25" s="6"/>
      <c r="V25" s="6"/>
      <c r="W25" s="6"/>
      <c r="X25" s="6"/>
      <c r="Y25" s="6"/>
    </row>
    <row r="26" spans="1:25" ht="15">
      <c r="A26" s="54" t="s">
        <v>26</v>
      </c>
      <c r="B26" s="5">
        <f>(D26-D$24)*4</f>
        <v>0</v>
      </c>
      <c r="C26" s="5">
        <f t="shared" si="1"/>
        <v>111</v>
      </c>
      <c r="D26" s="9">
        <v>4</v>
      </c>
      <c r="F26" s="29"/>
      <c r="G26" s="30"/>
      <c r="H26" s="30"/>
      <c r="I26" s="30"/>
      <c r="J26" s="30"/>
      <c r="K26" s="30"/>
      <c r="L26" s="30"/>
      <c r="M26" s="30"/>
      <c r="N26" s="30"/>
      <c r="O26" s="31"/>
      <c r="P26" s="6"/>
      <c r="Q26" s="6"/>
      <c r="R26" s="6"/>
      <c r="S26" s="6"/>
      <c r="T26" s="6"/>
      <c r="U26" s="6"/>
      <c r="V26" s="6"/>
      <c r="W26" s="6"/>
      <c r="X26" s="6"/>
      <c r="Y26" s="6"/>
    </row>
    <row r="27" spans="1:25" ht="15">
      <c r="A27" s="54" t="s">
        <v>27</v>
      </c>
      <c r="B27" s="5">
        <f>(D27-D$24)*4</f>
        <v>4</v>
      </c>
      <c r="C27" s="5">
        <f t="shared" si="1"/>
        <v>107</v>
      </c>
      <c r="D27" s="9">
        <v>5</v>
      </c>
      <c r="F27" s="29"/>
      <c r="G27" s="30"/>
      <c r="H27" s="30"/>
      <c r="I27" s="30"/>
      <c r="J27" s="30"/>
      <c r="K27" s="30"/>
      <c r="L27" s="30"/>
      <c r="M27" s="30"/>
      <c r="N27" s="30"/>
      <c r="O27" s="31"/>
      <c r="P27" s="6"/>
      <c r="Q27" s="6"/>
      <c r="R27" s="6"/>
      <c r="S27" s="6"/>
      <c r="T27" s="6"/>
      <c r="U27" s="6"/>
      <c r="V27" s="6"/>
      <c r="W27" s="6"/>
      <c r="X27" s="6"/>
      <c r="Y27" s="6"/>
    </row>
    <row r="28" spans="1:25" ht="15">
      <c r="A28" s="54" t="s">
        <v>183</v>
      </c>
      <c r="B28" s="5">
        <f>10*D28</f>
        <v>40</v>
      </c>
      <c r="C28" s="5">
        <f t="shared" si="1"/>
        <v>67</v>
      </c>
      <c r="D28" s="9">
        <v>4</v>
      </c>
      <c r="F28" s="32"/>
      <c r="G28" s="33"/>
      <c r="H28" s="33"/>
      <c r="I28" s="33"/>
      <c r="J28" s="33"/>
      <c r="K28" s="33"/>
      <c r="L28" s="33"/>
      <c r="M28" s="33"/>
      <c r="N28" s="33"/>
      <c r="O28" s="34"/>
      <c r="P28" s="6"/>
      <c r="Q28" s="6"/>
      <c r="R28" s="6"/>
      <c r="S28" s="6"/>
      <c r="T28" s="6"/>
      <c r="U28" s="6"/>
      <c r="V28" s="6"/>
      <c r="W28" s="6"/>
      <c r="X28" s="6"/>
      <c r="Y28" s="6"/>
    </row>
    <row r="29" spans="1:25" ht="15">
      <c r="A29" s="54" t="s">
        <v>184</v>
      </c>
      <c r="B29" s="5">
        <f>(D29-D$28)*4</f>
        <v>4</v>
      </c>
      <c r="C29" s="5">
        <f t="shared" si="1"/>
        <v>63</v>
      </c>
      <c r="D29" s="9">
        <v>5</v>
      </c>
      <c r="F29" s="8" t="s">
        <v>28</v>
      </c>
      <c r="G29" s="5"/>
      <c r="H29" s="5"/>
      <c r="I29" s="5"/>
      <c r="J29" s="5"/>
      <c r="K29" s="5"/>
      <c r="L29" s="5"/>
      <c r="M29" s="5"/>
      <c r="N29" s="5"/>
      <c r="O29" s="9"/>
      <c r="W29" s="6"/>
      <c r="X29" s="6"/>
      <c r="Y29" s="6"/>
    </row>
    <row r="30" spans="1:25" ht="15">
      <c r="A30" s="54" t="s">
        <v>185</v>
      </c>
      <c r="B30" s="5">
        <f>(D30-D$28)*4</f>
        <v>0</v>
      </c>
      <c r="C30" s="5">
        <f t="shared" si="1"/>
        <v>63</v>
      </c>
      <c r="D30" s="9">
        <v>4</v>
      </c>
      <c r="F30" s="29" t="s">
        <v>172</v>
      </c>
      <c r="G30" s="30"/>
      <c r="H30" s="30"/>
      <c r="I30" s="30"/>
      <c r="J30" s="30"/>
      <c r="K30" s="30"/>
      <c r="L30" s="30"/>
      <c r="M30" s="30"/>
      <c r="N30" s="30"/>
      <c r="O30" s="31"/>
      <c r="P30" s="7"/>
      <c r="Q30" s="7"/>
      <c r="R30" s="7"/>
      <c r="S30" s="7"/>
      <c r="T30" s="7"/>
      <c r="U30" s="7"/>
      <c r="V30" s="7"/>
      <c r="W30" s="7"/>
      <c r="X30" s="7"/>
      <c r="Y30" s="7"/>
    </row>
    <row r="31" spans="1:25" ht="15">
      <c r="A31" s="54" t="s">
        <v>186</v>
      </c>
      <c r="B31" s="5">
        <f>(D31-D$28)*4</f>
        <v>0</v>
      </c>
      <c r="C31" s="5">
        <f t="shared" si="1"/>
        <v>63</v>
      </c>
      <c r="D31" s="9">
        <v>4</v>
      </c>
      <c r="F31" s="29"/>
      <c r="G31" s="30"/>
      <c r="H31" s="30"/>
      <c r="I31" s="30"/>
      <c r="J31" s="30"/>
      <c r="K31" s="30"/>
      <c r="L31" s="30"/>
      <c r="M31" s="30"/>
      <c r="N31" s="30"/>
      <c r="O31" s="31"/>
      <c r="P31" s="7"/>
      <c r="Q31" s="7"/>
      <c r="R31" s="7"/>
      <c r="S31" s="7"/>
      <c r="T31" s="7"/>
      <c r="U31" s="7"/>
      <c r="V31" s="7"/>
      <c r="W31" s="7"/>
      <c r="X31" s="7"/>
      <c r="Y31" s="7"/>
    </row>
    <row r="32" spans="1:25" ht="15">
      <c r="A32" s="54" t="s">
        <v>187</v>
      </c>
      <c r="B32" s="5">
        <f>(D32-D$28)*4</f>
        <v>0</v>
      </c>
      <c r="C32" s="5">
        <f aca="true" t="shared" si="2" ref="C32:C41">C31-B32</f>
        <v>63</v>
      </c>
      <c r="D32" s="9">
        <v>4</v>
      </c>
      <c r="F32" s="29"/>
      <c r="G32" s="30"/>
      <c r="H32" s="30"/>
      <c r="I32" s="30"/>
      <c r="J32" s="30"/>
      <c r="K32" s="30"/>
      <c r="L32" s="30"/>
      <c r="M32" s="30"/>
      <c r="N32" s="30"/>
      <c r="O32" s="31"/>
      <c r="P32" s="7"/>
      <c r="Q32" s="7"/>
      <c r="R32" s="7"/>
      <c r="S32" s="7"/>
      <c r="T32" s="7"/>
      <c r="U32" s="7"/>
      <c r="V32" s="7"/>
      <c r="W32" s="7"/>
      <c r="X32" s="7"/>
      <c r="Y32" s="7"/>
    </row>
    <row r="33" spans="1:25" ht="15">
      <c r="A33" s="54" t="s">
        <v>41</v>
      </c>
      <c r="B33" s="5">
        <f>(D33)*4</f>
        <v>4</v>
      </c>
      <c r="C33" s="5">
        <f t="shared" si="2"/>
        <v>59</v>
      </c>
      <c r="D33" s="9">
        <v>1</v>
      </c>
      <c r="F33" s="29"/>
      <c r="G33" s="30"/>
      <c r="H33" s="30"/>
      <c r="I33" s="30"/>
      <c r="J33" s="30"/>
      <c r="K33" s="30"/>
      <c r="L33" s="30"/>
      <c r="M33" s="30"/>
      <c r="N33" s="30"/>
      <c r="O33" s="31"/>
      <c r="P33" s="7"/>
      <c r="Q33" s="7"/>
      <c r="R33" s="7"/>
      <c r="S33" s="7"/>
      <c r="T33" s="7"/>
      <c r="U33" s="7"/>
      <c r="V33" s="7"/>
      <c r="W33" s="7"/>
      <c r="X33" s="7"/>
      <c r="Y33" s="7"/>
    </row>
    <row r="34" spans="1:25" ht="15.75" thickBot="1">
      <c r="A34" s="55" t="s">
        <v>188</v>
      </c>
      <c r="B34" s="56">
        <f>(D34)*4</f>
        <v>4</v>
      </c>
      <c r="C34" s="56">
        <f t="shared" si="2"/>
        <v>55</v>
      </c>
      <c r="D34" s="57">
        <v>1</v>
      </c>
      <c r="F34" s="29"/>
      <c r="G34" s="30"/>
      <c r="H34" s="30"/>
      <c r="I34" s="30"/>
      <c r="J34" s="30"/>
      <c r="K34" s="30"/>
      <c r="L34" s="30"/>
      <c r="M34" s="30"/>
      <c r="N34" s="30"/>
      <c r="O34" s="31"/>
      <c r="P34" s="7"/>
      <c r="Q34" s="7"/>
      <c r="R34" s="7"/>
      <c r="S34" s="7"/>
      <c r="T34" s="7"/>
      <c r="U34" s="7"/>
      <c r="V34" s="7"/>
      <c r="W34" s="7"/>
      <c r="X34" s="7"/>
      <c r="Y34" s="7"/>
    </row>
    <row r="35" spans="1:25" ht="15">
      <c r="A35" s="60" t="s">
        <v>28</v>
      </c>
      <c r="B35" s="51"/>
      <c r="C35" s="51">
        <f t="shared" si="2"/>
        <v>55</v>
      </c>
      <c r="D35" s="52"/>
      <c r="F35" s="29"/>
      <c r="G35" s="30"/>
      <c r="H35" s="30"/>
      <c r="I35" s="30"/>
      <c r="J35" s="30"/>
      <c r="K35" s="30"/>
      <c r="L35" s="30"/>
      <c r="M35" s="30"/>
      <c r="N35" s="30"/>
      <c r="O35" s="31"/>
      <c r="P35" s="7"/>
      <c r="Q35" s="7"/>
      <c r="R35" s="7"/>
      <c r="S35" s="7"/>
      <c r="T35" s="7"/>
      <c r="U35" s="7"/>
      <c r="V35" s="7"/>
      <c r="W35" s="7"/>
      <c r="X35" s="7"/>
      <c r="Y35" s="7"/>
    </row>
    <row r="36" spans="1:25" ht="15">
      <c r="A36" s="54" t="s">
        <v>51</v>
      </c>
      <c r="B36" s="5"/>
      <c r="C36" s="5">
        <f t="shared" si="2"/>
        <v>55</v>
      </c>
      <c r="D36" s="9"/>
      <c r="F36" s="29"/>
      <c r="G36" s="30"/>
      <c r="H36" s="30"/>
      <c r="I36" s="30"/>
      <c r="J36" s="30"/>
      <c r="K36" s="30"/>
      <c r="L36" s="30"/>
      <c r="M36" s="30"/>
      <c r="N36" s="30"/>
      <c r="O36" s="31"/>
      <c r="P36" s="7"/>
      <c r="Q36" s="7"/>
      <c r="R36" s="7"/>
      <c r="S36" s="7"/>
      <c r="T36" s="7"/>
      <c r="U36" s="7"/>
      <c r="V36" s="7"/>
      <c r="W36" s="7"/>
      <c r="X36" s="7"/>
      <c r="Y36" s="7"/>
    </row>
    <row r="37" spans="1:25" ht="15">
      <c r="A37" s="54" t="s">
        <v>52</v>
      </c>
      <c r="B37" s="5">
        <v>4</v>
      </c>
      <c r="C37" s="5">
        <f t="shared" si="2"/>
        <v>51</v>
      </c>
      <c r="D37" s="9"/>
      <c r="F37" s="29"/>
      <c r="G37" s="30"/>
      <c r="H37" s="30"/>
      <c r="I37" s="30"/>
      <c r="J37" s="30"/>
      <c r="K37" s="30"/>
      <c r="L37" s="30"/>
      <c r="M37" s="30"/>
      <c r="N37" s="30"/>
      <c r="O37" s="31"/>
      <c r="P37" s="7"/>
      <c r="Q37" s="7"/>
      <c r="R37" s="7"/>
      <c r="S37" s="7"/>
      <c r="T37" s="7"/>
      <c r="U37" s="7"/>
      <c r="V37" s="7"/>
      <c r="W37" s="7"/>
      <c r="X37" s="7"/>
      <c r="Y37" s="7"/>
    </row>
    <row r="38" spans="1:25" ht="15">
      <c r="A38" s="54" t="s">
        <v>53</v>
      </c>
      <c r="B38" s="5"/>
      <c r="C38" s="5">
        <f t="shared" si="2"/>
        <v>51</v>
      </c>
      <c r="D38" s="9"/>
      <c r="F38" s="29"/>
      <c r="G38" s="30"/>
      <c r="H38" s="30"/>
      <c r="I38" s="30"/>
      <c r="J38" s="30"/>
      <c r="K38" s="30"/>
      <c r="L38" s="30"/>
      <c r="M38" s="30"/>
      <c r="N38" s="30"/>
      <c r="O38" s="31"/>
      <c r="P38" s="7"/>
      <c r="Q38" s="7"/>
      <c r="R38" s="7"/>
      <c r="S38" s="7"/>
      <c r="T38" s="7"/>
      <c r="U38" s="7"/>
      <c r="V38" s="7"/>
      <c r="W38" s="7"/>
      <c r="X38" s="7"/>
      <c r="Y38" s="7"/>
    </row>
    <row r="39" spans="1:25" ht="15">
      <c r="A39" s="54" t="s">
        <v>54</v>
      </c>
      <c r="B39" s="5">
        <v>2</v>
      </c>
      <c r="C39" s="5">
        <f t="shared" si="2"/>
        <v>49</v>
      </c>
      <c r="D39" s="9"/>
      <c r="F39" s="29"/>
      <c r="G39" s="30"/>
      <c r="H39" s="30"/>
      <c r="I39" s="30"/>
      <c r="J39" s="30"/>
      <c r="K39" s="30"/>
      <c r="L39" s="30"/>
      <c r="M39" s="30"/>
      <c r="N39" s="30"/>
      <c r="O39" s="31"/>
      <c r="P39" s="7"/>
      <c r="Q39" s="7"/>
      <c r="R39" s="7"/>
      <c r="S39" s="7"/>
      <c r="T39" s="7"/>
      <c r="U39" s="7"/>
      <c r="V39" s="7"/>
      <c r="W39" s="7"/>
      <c r="X39" s="7"/>
      <c r="Y39" s="7"/>
    </row>
    <row r="40" spans="1:25" ht="15">
      <c r="A40" s="54" t="s">
        <v>55</v>
      </c>
      <c r="B40" s="5">
        <v>2</v>
      </c>
      <c r="C40" s="5">
        <f t="shared" si="2"/>
        <v>47</v>
      </c>
      <c r="D40" s="9"/>
      <c r="F40" s="29"/>
      <c r="G40" s="30"/>
      <c r="H40" s="30"/>
      <c r="I40" s="30"/>
      <c r="J40" s="30"/>
      <c r="K40" s="30"/>
      <c r="L40" s="30"/>
      <c r="M40" s="30"/>
      <c r="N40" s="30"/>
      <c r="O40" s="31"/>
      <c r="P40" s="7"/>
      <c r="Q40" s="7"/>
      <c r="R40" s="7"/>
      <c r="S40" s="7"/>
      <c r="T40" s="7"/>
      <c r="U40" s="7"/>
      <c r="V40" s="7"/>
      <c r="W40" s="7"/>
      <c r="X40" s="7"/>
      <c r="Y40" s="7"/>
    </row>
    <row r="41" spans="1:25" ht="15.75" thickBot="1">
      <c r="A41" s="54" t="s">
        <v>56</v>
      </c>
      <c r="B41" s="5">
        <v>4</v>
      </c>
      <c r="C41" s="5">
        <f t="shared" si="2"/>
        <v>43</v>
      </c>
      <c r="D41" s="9"/>
      <c r="F41" s="29"/>
      <c r="G41" s="30"/>
      <c r="H41" s="30"/>
      <c r="I41" s="30"/>
      <c r="J41" s="30"/>
      <c r="K41" s="30"/>
      <c r="L41" s="30"/>
      <c r="M41" s="30"/>
      <c r="N41" s="30"/>
      <c r="O41" s="31"/>
      <c r="P41" s="7"/>
      <c r="Q41" s="7"/>
      <c r="R41" s="7"/>
      <c r="S41" s="7"/>
      <c r="T41" s="7"/>
      <c r="U41" s="7"/>
      <c r="V41" s="7"/>
      <c r="W41" s="7"/>
      <c r="X41" s="7"/>
      <c r="Y41" s="7"/>
    </row>
    <row r="42" spans="1:25" ht="15">
      <c r="A42" s="62" t="s">
        <v>30</v>
      </c>
      <c r="B42" s="11" t="s">
        <v>31</v>
      </c>
      <c r="C42" s="11"/>
      <c r="D42" s="11" t="s">
        <v>32</v>
      </c>
      <c r="E42" s="12"/>
      <c r="F42" s="30"/>
      <c r="G42" s="30"/>
      <c r="H42" s="30"/>
      <c r="I42" s="30"/>
      <c r="J42" s="30"/>
      <c r="K42" s="30"/>
      <c r="L42" s="30"/>
      <c r="M42" s="30"/>
      <c r="N42" s="30"/>
      <c r="O42" s="31"/>
      <c r="P42" s="7"/>
      <c r="Q42" s="7"/>
      <c r="R42" s="7"/>
      <c r="S42" s="7"/>
      <c r="T42" s="7"/>
      <c r="U42" s="7"/>
      <c r="V42" s="7"/>
      <c r="W42" s="7"/>
      <c r="X42" s="7"/>
      <c r="Y42" s="7"/>
    </row>
    <row r="43" spans="1:25" ht="15">
      <c r="A43" s="61" t="s">
        <v>29</v>
      </c>
      <c r="B43" s="5"/>
      <c r="C43" s="5">
        <f>(C41-B43)*5000</f>
        <v>215000</v>
      </c>
      <c r="D43" s="5"/>
      <c r="E43" s="9"/>
      <c r="F43" s="30"/>
      <c r="G43" s="30"/>
      <c r="H43" s="30"/>
      <c r="I43" s="30"/>
      <c r="J43" s="30"/>
      <c r="K43" s="30"/>
      <c r="L43" s="30"/>
      <c r="M43" s="30"/>
      <c r="N43" s="30"/>
      <c r="O43" s="31"/>
      <c r="P43" s="7"/>
      <c r="Q43" s="7"/>
      <c r="R43" s="7"/>
      <c r="S43" s="7"/>
      <c r="T43" s="7"/>
      <c r="U43" s="7"/>
      <c r="V43" s="7"/>
      <c r="W43" s="7"/>
      <c r="X43" s="7"/>
      <c r="Y43" s="7"/>
    </row>
    <row r="44" spans="1:25" ht="15">
      <c r="A44" s="53" t="s">
        <v>48</v>
      </c>
      <c r="B44" s="5">
        <v>0</v>
      </c>
      <c r="C44" s="5">
        <f aca="true" t="shared" si="3" ref="C44:C82">C43-(B44*D44)</f>
        <v>215000</v>
      </c>
      <c r="D44" s="5">
        <f>D6</f>
        <v>5</v>
      </c>
      <c r="E44" s="9"/>
      <c r="F44" s="30"/>
      <c r="G44" s="30"/>
      <c r="H44" s="30"/>
      <c r="I44" s="30"/>
      <c r="J44" s="30"/>
      <c r="K44" s="30"/>
      <c r="L44" s="30"/>
      <c r="M44" s="30"/>
      <c r="N44" s="30"/>
      <c r="O44" s="31"/>
      <c r="P44" s="7"/>
      <c r="Q44" s="7"/>
      <c r="R44" s="7"/>
      <c r="S44" s="7"/>
      <c r="T44" s="7"/>
      <c r="U44" s="7"/>
      <c r="V44" s="7"/>
      <c r="W44" s="7"/>
      <c r="X44" s="7"/>
      <c r="Y44" s="7"/>
    </row>
    <row r="45" spans="1:25" ht="15">
      <c r="A45" s="53" t="s">
        <v>64</v>
      </c>
      <c r="B45" s="5">
        <v>0</v>
      </c>
      <c r="C45" s="5">
        <f t="shared" si="3"/>
        <v>215000</v>
      </c>
      <c r="D45" s="5">
        <f>D6</f>
        <v>5</v>
      </c>
      <c r="E45" s="9"/>
      <c r="F45" s="30"/>
      <c r="G45" s="30"/>
      <c r="H45" s="30"/>
      <c r="I45" s="30"/>
      <c r="J45" s="30"/>
      <c r="K45" s="30"/>
      <c r="L45" s="30"/>
      <c r="M45" s="30"/>
      <c r="N45" s="30"/>
      <c r="O45" s="31"/>
      <c r="P45" s="7"/>
      <c r="Q45" s="7"/>
      <c r="R45" s="7"/>
      <c r="S45" s="7"/>
      <c r="T45" s="7"/>
      <c r="U45" s="7"/>
      <c r="V45" s="7"/>
      <c r="W45" s="7"/>
      <c r="X45" s="7"/>
      <c r="Y45" s="7"/>
    </row>
    <row r="46" spans="1:25" ht="15">
      <c r="A46" s="53" t="s">
        <v>43</v>
      </c>
      <c r="B46" s="5">
        <v>0</v>
      </c>
      <c r="C46" s="5">
        <f t="shared" si="3"/>
        <v>215000</v>
      </c>
      <c r="D46" s="5">
        <f>D6</f>
        <v>5</v>
      </c>
      <c r="E46" s="9"/>
      <c r="F46" s="30"/>
      <c r="G46" s="30"/>
      <c r="H46" s="30"/>
      <c r="I46" s="30"/>
      <c r="J46" s="30"/>
      <c r="K46" s="30"/>
      <c r="L46" s="30"/>
      <c r="M46" s="30"/>
      <c r="N46" s="30"/>
      <c r="O46" s="31"/>
      <c r="P46" s="7"/>
      <c r="Q46" s="7"/>
      <c r="R46" s="7"/>
      <c r="S46" s="7"/>
      <c r="T46" s="7"/>
      <c r="U46" s="7"/>
      <c r="V46" s="7"/>
      <c r="W46" s="7"/>
      <c r="X46" s="7"/>
      <c r="Y46" s="7"/>
    </row>
    <row r="47" spans="1:25" ht="15">
      <c r="A47" s="53" t="s">
        <v>50</v>
      </c>
      <c r="B47" s="5">
        <v>0</v>
      </c>
      <c r="C47" s="5">
        <f t="shared" si="3"/>
        <v>215000</v>
      </c>
      <c r="D47" s="5">
        <f>D9</f>
        <v>4</v>
      </c>
      <c r="E47" s="9"/>
      <c r="F47" s="30"/>
      <c r="G47" s="30"/>
      <c r="H47" s="30"/>
      <c r="I47" s="30"/>
      <c r="J47" s="30"/>
      <c r="K47" s="30"/>
      <c r="L47" s="30"/>
      <c r="M47" s="30"/>
      <c r="N47" s="30"/>
      <c r="O47" s="31"/>
      <c r="P47" s="7"/>
      <c r="Q47" s="7"/>
      <c r="R47" s="7"/>
      <c r="S47" s="7"/>
      <c r="T47" s="7"/>
      <c r="U47" s="7"/>
      <c r="V47" s="7"/>
      <c r="W47" s="7"/>
      <c r="X47" s="7"/>
      <c r="Y47" s="7"/>
    </row>
    <row r="48" spans="1:25" ht="15">
      <c r="A48" s="63" t="s">
        <v>58</v>
      </c>
      <c r="B48" s="21">
        <v>0</v>
      </c>
      <c r="C48" s="21">
        <f t="shared" si="3"/>
        <v>215000</v>
      </c>
      <c r="D48" s="21">
        <f>D8</f>
        <v>5</v>
      </c>
      <c r="E48" s="64"/>
      <c r="F48" s="30"/>
      <c r="G48" s="30"/>
      <c r="H48" s="30"/>
      <c r="I48" s="30"/>
      <c r="J48" s="30"/>
      <c r="K48" s="30"/>
      <c r="L48" s="30"/>
      <c r="M48" s="30"/>
      <c r="N48" s="30"/>
      <c r="O48" s="31"/>
      <c r="P48" s="7"/>
      <c r="Q48" s="7"/>
      <c r="R48" s="7"/>
      <c r="S48" s="7"/>
      <c r="T48" s="7"/>
      <c r="U48" s="7"/>
      <c r="V48" s="7"/>
      <c r="W48" s="7"/>
      <c r="X48" s="7"/>
      <c r="Y48" s="7"/>
    </row>
    <row r="49" spans="1:25" ht="15">
      <c r="A49" s="61" t="s">
        <v>33</v>
      </c>
      <c r="B49" s="5"/>
      <c r="C49" s="5">
        <f t="shared" si="3"/>
        <v>215000</v>
      </c>
      <c r="D49" s="5"/>
      <c r="E49" s="9"/>
      <c r="F49" s="30"/>
      <c r="G49" s="30"/>
      <c r="H49" s="30"/>
      <c r="I49" s="30"/>
      <c r="J49" s="30"/>
      <c r="K49" s="30"/>
      <c r="L49" s="30"/>
      <c r="M49" s="30"/>
      <c r="N49" s="30"/>
      <c r="O49" s="31"/>
      <c r="P49" s="7"/>
      <c r="Q49" s="7"/>
      <c r="R49" s="7"/>
      <c r="S49" s="7"/>
      <c r="T49" s="7"/>
      <c r="U49" s="7"/>
      <c r="V49" s="7"/>
      <c r="W49" s="7"/>
      <c r="X49" s="7"/>
      <c r="Y49" s="7"/>
    </row>
    <row r="50" spans="1:25" ht="15">
      <c r="A50" s="53" t="s">
        <v>34</v>
      </c>
      <c r="B50" s="5">
        <f>IF($A$50="Squatter",500,IF($A$50="Low",2000,IF($A$50="Middle",5000,IF($A$50="High",10000,IF($A$50="Luxury",100000,0)))))</f>
        <v>10000</v>
      </c>
      <c r="C50" s="5">
        <f t="shared" si="3"/>
        <v>215000</v>
      </c>
      <c r="D50" s="5"/>
      <c r="E50" s="9"/>
      <c r="F50" s="30"/>
      <c r="G50" s="30"/>
      <c r="H50" s="30"/>
      <c r="I50" s="30"/>
      <c r="J50" s="30"/>
      <c r="K50" s="30"/>
      <c r="L50" s="30"/>
      <c r="M50" s="30"/>
      <c r="N50" s="30"/>
      <c r="O50" s="31"/>
      <c r="P50" s="7"/>
      <c r="Q50" s="7"/>
      <c r="R50" s="7"/>
      <c r="S50" s="7"/>
      <c r="T50" s="7"/>
      <c r="U50" s="7"/>
      <c r="V50" s="7"/>
      <c r="W50" s="7"/>
      <c r="X50" s="7"/>
      <c r="Y50" s="7"/>
    </row>
    <row r="51" spans="1:25" ht="15">
      <c r="A51" s="61" t="s">
        <v>35</v>
      </c>
      <c r="B51" s="5"/>
      <c r="C51" s="5">
        <f t="shared" si="3"/>
        <v>215000</v>
      </c>
      <c r="D51" s="5"/>
      <c r="E51" s="9"/>
      <c r="F51" s="30"/>
      <c r="G51" s="30"/>
      <c r="H51" s="30"/>
      <c r="I51" s="30"/>
      <c r="J51" s="30"/>
      <c r="K51" s="30"/>
      <c r="L51" s="30"/>
      <c r="M51" s="30"/>
      <c r="N51" s="30"/>
      <c r="O51" s="31"/>
      <c r="P51" s="7"/>
      <c r="Q51" s="7"/>
      <c r="R51" s="7"/>
      <c r="S51" s="7"/>
      <c r="T51" s="7"/>
      <c r="U51" s="7"/>
      <c r="V51" s="7"/>
      <c r="W51" s="7"/>
      <c r="X51" s="7"/>
      <c r="Y51" s="7"/>
    </row>
    <row r="52" spans="1:25" ht="15">
      <c r="A52" s="53" t="s">
        <v>36</v>
      </c>
      <c r="B52" s="5">
        <v>0</v>
      </c>
      <c r="C52" s="5">
        <f t="shared" si="3"/>
        <v>215000</v>
      </c>
      <c r="D52" s="5">
        <f>IF($A$50="Squatter",1,IF($A$50="Low",3,IF($A$50="Middle",5,IF($A$50="High",6,IF($A$50="Luxury",7,0)))))+CEILING(D7/2,1)</f>
        <v>8</v>
      </c>
      <c r="E52" s="9"/>
      <c r="F52" s="30"/>
      <c r="G52" s="30"/>
      <c r="H52" s="30"/>
      <c r="I52" s="30"/>
      <c r="J52" s="30"/>
      <c r="K52" s="30"/>
      <c r="L52" s="30"/>
      <c r="M52" s="30"/>
      <c r="N52" s="30"/>
      <c r="O52" s="31"/>
      <c r="P52" s="7"/>
      <c r="Q52" s="7"/>
      <c r="R52" s="7"/>
      <c r="S52" s="7"/>
      <c r="T52" s="7"/>
      <c r="U52" s="7"/>
      <c r="V52" s="7"/>
      <c r="W52" s="7"/>
      <c r="X52" s="7"/>
      <c r="Y52" s="7"/>
    </row>
    <row r="53" spans="1:25" ht="15">
      <c r="A53" s="53" t="s">
        <v>37</v>
      </c>
      <c r="B53" s="5">
        <v>0</v>
      </c>
      <c r="C53" s="5">
        <f t="shared" si="3"/>
        <v>215000</v>
      </c>
      <c r="D53" s="5">
        <f>IF($A$50="Squatter",1,IF($A$50="Low",3,IF($A$50="Middle",5,IF($A$50="High",6,IF($A$50="Luxury",7,0)))))+CEILING(D6/2,1)</f>
        <v>9</v>
      </c>
      <c r="E53" s="9"/>
      <c r="F53" s="30"/>
      <c r="G53" s="30"/>
      <c r="H53" s="30"/>
      <c r="I53" s="30"/>
      <c r="J53" s="30"/>
      <c r="K53" s="30"/>
      <c r="L53" s="30"/>
      <c r="M53" s="30"/>
      <c r="N53" s="30"/>
      <c r="O53" s="31"/>
      <c r="P53" s="7"/>
      <c r="Q53" s="7"/>
      <c r="R53" s="7"/>
      <c r="S53" s="7"/>
      <c r="T53" s="7"/>
      <c r="U53" s="7"/>
      <c r="V53" s="7"/>
      <c r="W53" s="7"/>
      <c r="X53" s="7"/>
      <c r="Y53" s="7"/>
    </row>
    <row r="54" spans="1:25" ht="15">
      <c r="A54" s="53" t="s">
        <v>39</v>
      </c>
      <c r="B54" s="5">
        <v>0</v>
      </c>
      <c r="C54" s="5">
        <f t="shared" si="3"/>
        <v>215000</v>
      </c>
      <c r="D54" s="5">
        <f>IF($A$50="Squatter",1,IF($A$50="Low",3,IF($A$50="Middle",5,IF($A$50="High",6,IF($A$50="Luxury",7,0)))))+CEILING(D8/2,1)</f>
        <v>9</v>
      </c>
      <c r="E54" s="9"/>
      <c r="F54" s="30"/>
      <c r="G54" s="30"/>
      <c r="H54" s="30"/>
      <c r="I54" s="30"/>
      <c r="J54" s="30"/>
      <c r="K54" s="30"/>
      <c r="L54" s="30"/>
      <c r="M54" s="30"/>
      <c r="N54" s="30"/>
      <c r="O54" s="31"/>
      <c r="P54" s="7"/>
      <c r="Q54" s="7"/>
      <c r="R54" s="7"/>
      <c r="S54" s="7"/>
      <c r="T54" s="7"/>
      <c r="U54" s="7"/>
      <c r="V54" s="7"/>
      <c r="W54" s="7"/>
      <c r="X54" s="7"/>
      <c r="Y54" s="7"/>
    </row>
    <row r="55" spans="1:25" ht="15">
      <c r="A55" s="53" t="s">
        <v>38</v>
      </c>
      <c r="B55" s="5">
        <v>0</v>
      </c>
      <c r="C55" s="5">
        <f t="shared" si="3"/>
        <v>215000</v>
      </c>
      <c r="D55" s="5">
        <f>IF($A$50="Squatter",1,IF($A$50="Low",3,IF($A$50="Middle",5,IF($A$50="High",6,IF($A$50="Luxury",7,0)))))+CEILING(D9/2,1)</f>
        <v>8</v>
      </c>
      <c r="E55" s="9"/>
      <c r="F55" s="30"/>
      <c r="G55" s="30"/>
      <c r="H55" s="30"/>
      <c r="I55" s="30"/>
      <c r="J55" s="30"/>
      <c r="K55" s="30"/>
      <c r="L55" s="30"/>
      <c r="M55" s="30"/>
      <c r="N55" s="30"/>
      <c r="O55" s="31"/>
      <c r="P55" s="7"/>
      <c r="Q55" s="7"/>
      <c r="R55" s="7"/>
      <c r="S55" s="7"/>
      <c r="T55" s="7"/>
      <c r="U55" s="7"/>
      <c r="V55" s="7"/>
      <c r="W55" s="7"/>
      <c r="X55" s="7"/>
      <c r="Y55" s="7"/>
    </row>
    <row r="56" spans="1:25" ht="15">
      <c r="A56" s="53" t="s">
        <v>202</v>
      </c>
      <c r="B56" s="5">
        <v>250</v>
      </c>
      <c r="C56" s="5">
        <f t="shared" si="3"/>
        <v>214750</v>
      </c>
      <c r="D56" s="5">
        <v>1</v>
      </c>
      <c r="E56" s="9" t="s">
        <v>203</v>
      </c>
      <c r="F56" s="30"/>
      <c r="G56" s="30"/>
      <c r="H56" s="30"/>
      <c r="I56" s="30"/>
      <c r="J56" s="30"/>
      <c r="K56" s="30"/>
      <c r="L56" s="30"/>
      <c r="M56" s="30"/>
      <c r="N56" s="30"/>
      <c r="O56" s="31"/>
      <c r="P56" s="7"/>
      <c r="Q56" s="7"/>
      <c r="R56" s="7"/>
      <c r="S56" s="7"/>
      <c r="T56" s="7"/>
      <c r="U56" s="7"/>
      <c r="V56" s="7"/>
      <c r="W56" s="7"/>
      <c r="X56" s="7"/>
      <c r="Y56" s="7"/>
    </row>
    <row r="57" spans="1:25" ht="15">
      <c r="A57" s="63" t="s">
        <v>204</v>
      </c>
      <c r="B57" s="21">
        <v>500</v>
      </c>
      <c r="C57" s="21">
        <f t="shared" si="3"/>
        <v>214250</v>
      </c>
      <c r="D57" s="21">
        <v>1</v>
      </c>
      <c r="E57" s="64"/>
      <c r="F57" s="30"/>
      <c r="G57" s="30"/>
      <c r="H57" s="30"/>
      <c r="I57" s="30"/>
      <c r="J57" s="30"/>
      <c r="K57" s="30"/>
      <c r="L57" s="30"/>
      <c r="M57" s="30"/>
      <c r="N57" s="30"/>
      <c r="O57" s="31"/>
      <c r="P57" s="7"/>
      <c r="Q57" s="7"/>
      <c r="R57" s="7"/>
      <c r="S57" s="7"/>
      <c r="T57" s="7"/>
      <c r="U57" s="7"/>
      <c r="V57" s="7"/>
      <c r="W57" s="7"/>
      <c r="X57" s="7"/>
      <c r="Y57" s="7"/>
    </row>
    <row r="58" spans="1:25" ht="15">
      <c r="A58" s="61" t="s">
        <v>42</v>
      </c>
      <c r="B58" s="5"/>
      <c r="C58" s="5">
        <f t="shared" si="3"/>
        <v>214250</v>
      </c>
      <c r="D58" s="5"/>
      <c r="E58" s="9"/>
      <c r="F58" s="30"/>
      <c r="G58" s="30"/>
      <c r="H58" s="30"/>
      <c r="I58" s="30"/>
      <c r="J58" s="30"/>
      <c r="K58" s="30"/>
      <c r="L58" s="30"/>
      <c r="M58" s="30"/>
      <c r="N58" s="30"/>
      <c r="O58" s="31"/>
      <c r="P58" s="7"/>
      <c r="Q58" s="7"/>
      <c r="R58" s="7"/>
      <c r="S58" s="7"/>
      <c r="T58" s="7"/>
      <c r="U58" s="7"/>
      <c r="V58" s="7"/>
      <c r="W58" s="7"/>
      <c r="X58" s="7"/>
      <c r="Y58" s="7"/>
    </row>
    <row r="59" spans="1:25" ht="15">
      <c r="A59" s="53" t="s">
        <v>60</v>
      </c>
      <c r="B59" s="5">
        <f>IF(D59&lt;4,50,100)</f>
        <v>100</v>
      </c>
      <c r="C59" s="5">
        <f t="shared" si="3"/>
        <v>213650</v>
      </c>
      <c r="D59" s="5">
        <v>6</v>
      </c>
      <c r="E59" s="9"/>
      <c r="F59" s="30"/>
      <c r="G59" s="30"/>
      <c r="H59" s="30"/>
      <c r="I59" s="30"/>
      <c r="J59" s="30"/>
      <c r="K59" s="30"/>
      <c r="L59" s="30"/>
      <c r="M59" s="30"/>
      <c r="N59" s="30"/>
      <c r="O59" s="31"/>
      <c r="P59" s="7"/>
      <c r="Q59" s="7"/>
      <c r="R59" s="7"/>
      <c r="S59" s="7"/>
      <c r="T59" s="7"/>
      <c r="U59" s="7"/>
      <c r="V59" s="7"/>
      <c r="W59" s="7"/>
      <c r="X59" s="7"/>
      <c r="Y59" s="7"/>
    </row>
    <row r="60" spans="1:25" ht="15">
      <c r="A60" s="53" t="s">
        <v>99</v>
      </c>
      <c r="B60" s="5">
        <v>100</v>
      </c>
      <c r="C60" s="5">
        <f t="shared" si="3"/>
        <v>213350</v>
      </c>
      <c r="D60" s="5">
        <v>3</v>
      </c>
      <c r="E60" s="9"/>
      <c r="F60" s="30"/>
      <c r="G60" s="30"/>
      <c r="H60" s="30"/>
      <c r="I60" s="30"/>
      <c r="J60" s="30"/>
      <c r="K60" s="30"/>
      <c r="L60" s="30"/>
      <c r="M60" s="30"/>
      <c r="N60" s="30"/>
      <c r="O60" s="31"/>
      <c r="P60" s="7"/>
      <c r="Q60" s="7"/>
      <c r="R60" s="7"/>
      <c r="S60" s="7"/>
      <c r="T60" s="7"/>
      <c r="U60" s="7"/>
      <c r="V60" s="7"/>
      <c r="W60" s="7"/>
      <c r="X60" s="7"/>
      <c r="Y60" s="7"/>
    </row>
    <row r="61" spans="1:25" ht="15">
      <c r="A61" s="53" t="s">
        <v>170</v>
      </c>
      <c r="B61" s="5">
        <v>100</v>
      </c>
      <c r="C61" s="5">
        <f t="shared" si="3"/>
        <v>213050</v>
      </c>
      <c r="D61" s="5">
        <v>3</v>
      </c>
      <c r="E61" s="9"/>
      <c r="F61" s="30"/>
      <c r="G61" s="30"/>
      <c r="H61" s="30"/>
      <c r="I61" s="30"/>
      <c r="J61" s="30"/>
      <c r="K61" s="30"/>
      <c r="L61" s="30"/>
      <c r="M61" s="30"/>
      <c r="N61" s="30"/>
      <c r="O61" s="31"/>
      <c r="P61" s="7"/>
      <c r="Q61" s="7"/>
      <c r="R61" s="7"/>
      <c r="S61" s="7"/>
      <c r="T61" s="7"/>
      <c r="U61" s="7"/>
      <c r="V61" s="7"/>
      <c r="W61" s="7"/>
      <c r="X61" s="7"/>
      <c r="Y61" s="7"/>
    </row>
    <row r="62" spans="1:25" ht="15">
      <c r="A62" s="53" t="s">
        <v>47</v>
      </c>
      <c r="B62" s="5">
        <f>IF(D62&lt;4,50,100)</f>
        <v>100</v>
      </c>
      <c r="C62" s="5">
        <f t="shared" si="3"/>
        <v>212450</v>
      </c>
      <c r="D62" s="5">
        <v>6</v>
      </c>
      <c r="E62" s="9"/>
      <c r="F62" s="30"/>
      <c r="G62" s="30"/>
      <c r="H62" s="30"/>
      <c r="I62" s="30"/>
      <c r="J62" s="30"/>
      <c r="K62" s="30"/>
      <c r="L62" s="30"/>
      <c r="M62" s="30"/>
      <c r="N62" s="30"/>
      <c r="O62" s="31"/>
      <c r="P62" s="7"/>
      <c r="Q62" s="7"/>
      <c r="R62" s="7"/>
      <c r="S62" s="7"/>
      <c r="T62" s="7"/>
      <c r="U62" s="7"/>
      <c r="V62" s="7"/>
      <c r="W62" s="7"/>
      <c r="X62" s="7"/>
      <c r="Y62" s="7"/>
    </row>
    <row r="63" spans="1:25" ht="15.75" thickBot="1">
      <c r="A63" s="53" t="s">
        <v>99</v>
      </c>
      <c r="B63" s="5">
        <v>100</v>
      </c>
      <c r="C63" s="5">
        <f t="shared" si="3"/>
        <v>212150</v>
      </c>
      <c r="D63" s="5">
        <v>3</v>
      </c>
      <c r="E63" s="9"/>
      <c r="F63" s="35"/>
      <c r="G63" s="35"/>
      <c r="H63" s="35"/>
      <c r="I63" s="35"/>
      <c r="J63" s="35"/>
      <c r="K63" s="35"/>
      <c r="L63" s="35"/>
      <c r="M63" s="35"/>
      <c r="N63" s="35"/>
      <c r="O63" s="36"/>
      <c r="P63" s="7"/>
      <c r="Q63" s="7"/>
      <c r="R63" s="7"/>
      <c r="S63" s="7"/>
      <c r="T63" s="7"/>
      <c r="U63" s="7"/>
      <c r="V63" s="7"/>
      <c r="W63" s="7"/>
      <c r="X63" s="7"/>
      <c r="Y63" s="7"/>
    </row>
    <row r="64" spans="1:25" ht="15">
      <c r="A64" s="53" t="s">
        <v>59</v>
      </c>
      <c r="B64" s="5">
        <f>IF(D64&lt;4,50,100)</f>
        <v>100</v>
      </c>
      <c r="C64" s="5">
        <f t="shared" si="3"/>
        <v>211550</v>
      </c>
      <c r="D64" s="5">
        <v>6</v>
      </c>
      <c r="E64" s="9"/>
      <c r="P64" s="7"/>
      <c r="Q64" s="7"/>
      <c r="R64" s="7"/>
      <c r="S64" s="7"/>
      <c r="T64" s="7"/>
      <c r="U64" s="7"/>
      <c r="V64" s="7"/>
      <c r="W64" s="7"/>
      <c r="X64" s="7"/>
      <c r="Y64" s="7"/>
    </row>
    <row r="65" spans="1:25" ht="15">
      <c r="A65" s="53" t="s">
        <v>99</v>
      </c>
      <c r="B65" s="5">
        <v>100</v>
      </c>
      <c r="C65" s="5">
        <f t="shared" si="3"/>
        <v>211250</v>
      </c>
      <c r="D65" s="5">
        <v>3</v>
      </c>
      <c r="E65" s="9"/>
      <c r="F65" s="3" t="s">
        <v>152</v>
      </c>
      <c r="H65" s="4" t="s">
        <v>153</v>
      </c>
      <c r="I65">
        <f>(D8+D7)*3</f>
        <v>27</v>
      </c>
      <c r="P65" s="7"/>
      <c r="Q65" s="7"/>
      <c r="R65" s="7"/>
      <c r="S65" s="7"/>
      <c r="T65" s="7"/>
      <c r="U65" s="7"/>
      <c r="V65" s="7"/>
      <c r="W65" s="7"/>
      <c r="X65" s="7"/>
      <c r="Y65" s="7"/>
    </row>
    <row r="66" spans="1:25" s="4" customFormat="1" ht="15">
      <c r="A66" s="53" t="s">
        <v>61</v>
      </c>
      <c r="B66" s="5">
        <f>IF(D66&lt;4,50,100)</f>
        <v>100</v>
      </c>
      <c r="C66" s="5">
        <f t="shared" si="3"/>
        <v>210650</v>
      </c>
      <c r="D66" s="5">
        <v>6</v>
      </c>
      <c r="E66" s="9"/>
      <c r="F66" s="4" t="s">
        <v>155</v>
      </c>
      <c r="G66">
        <v>3</v>
      </c>
      <c r="H66" s="4" t="s">
        <v>154</v>
      </c>
      <c r="I66">
        <f>IF(I65-SUM(G66:G76)&gt;0,0,SUM(G66:G76)-I65)</f>
        <v>0</v>
      </c>
      <c r="P66" s="7"/>
      <c r="Q66" s="7"/>
      <c r="R66" s="7"/>
      <c r="S66" s="7"/>
      <c r="T66" s="7"/>
      <c r="U66" s="7"/>
      <c r="V66" s="7"/>
      <c r="W66" s="7"/>
      <c r="X66" s="7"/>
      <c r="Y66" s="7"/>
    </row>
    <row r="67" spans="1:25" s="4" customFormat="1" ht="15">
      <c r="A67" s="53" t="s">
        <v>99</v>
      </c>
      <c r="B67" s="5">
        <v>100</v>
      </c>
      <c r="C67" s="5">
        <f t="shared" si="3"/>
        <v>210350</v>
      </c>
      <c r="D67" s="5">
        <v>3</v>
      </c>
      <c r="E67" s="9"/>
      <c r="F67" s="2" t="s">
        <v>156</v>
      </c>
      <c r="G67">
        <v>5</v>
      </c>
      <c r="H67"/>
      <c r="I67"/>
      <c r="P67" s="7"/>
      <c r="Q67" s="7"/>
      <c r="R67" s="7"/>
      <c r="S67" s="7"/>
      <c r="T67" s="7"/>
      <c r="U67" s="7"/>
      <c r="V67" s="7"/>
      <c r="W67" s="7"/>
      <c r="X67" s="7"/>
      <c r="Y67" s="7"/>
    </row>
    <row r="68" spans="1:25" ht="15">
      <c r="A68" s="53" t="s">
        <v>46</v>
      </c>
      <c r="B68" s="5">
        <f>IF(D68&lt;4,50,100)</f>
        <v>100</v>
      </c>
      <c r="C68" s="5">
        <f t="shared" si="3"/>
        <v>209750</v>
      </c>
      <c r="D68" s="5">
        <v>6</v>
      </c>
      <c r="E68" s="9"/>
      <c r="F68" s="2" t="s">
        <v>157</v>
      </c>
      <c r="G68">
        <v>5</v>
      </c>
      <c r="P68" s="7"/>
      <c r="Q68" s="7"/>
      <c r="R68" s="7"/>
      <c r="S68" s="7"/>
      <c r="T68" s="7"/>
      <c r="U68" s="7"/>
      <c r="V68" s="7"/>
      <c r="W68" s="7"/>
      <c r="X68" s="7"/>
      <c r="Y68" s="7"/>
    </row>
    <row r="69" spans="1:25" ht="15">
      <c r="A69" s="53" t="s">
        <v>99</v>
      </c>
      <c r="B69" s="5">
        <v>100</v>
      </c>
      <c r="C69" s="5">
        <f t="shared" si="3"/>
        <v>209450</v>
      </c>
      <c r="D69" s="5">
        <v>3</v>
      </c>
      <c r="E69" s="9"/>
      <c r="F69" s="2" t="s">
        <v>160</v>
      </c>
      <c r="G69">
        <v>3</v>
      </c>
      <c r="J69" s="4" t="s">
        <v>173</v>
      </c>
      <c r="L69" s="4" t="s">
        <v>174</v>
      </c>
      <c r="M69">
        <f>SUM(L70:L88)</f>
        <v>7</v>
      </c>
      <c r="O69" s="49" t="s">
        <v>179</v>
      </c>
      <c r="P69" s="49"/>
      <c r="Q69" s="49"/>
      <c r="R69" s="7"/>
      <c r="S69" s="7"/>
      <c r="T69" s="7"/>
      <c r="U69" s="7"/>
      <c r="V69" s="7"/>
      <c r="W69" s="7"/>
      <c r="X69" s="7"/>
      <c r="Y69" s="7"/>
    </row>
    <row r="70" spans="1:25" ht="15">
      <c r="A70" s="53" t="s">
        <v>166</v>
      </c>
      <c r="B70" s="5">
        <f>IF(D70&lt;4,50,100)</f>
        <v>100</v>
      </c>
      <c r="C70" s="5">
        <f t="shared" si="3"/>
        <v>208850</v>
      </c>
      <c r="D70" s="5">
        <v>6</v>
      </c>
      <c r="E70" s="9"/>
      <c r="F70" s="2" t="s">
        <v>158</v>
      </c>
      <c r="G70">
        <v>3</v>
      </c>
      <c r="J70" s="16" t="s">
        <v>48</v>
      </c>
      <c r="K70" s="14">
        <v>5</v>
      </c>
      <c r="L70" s="17">
        <v>0</v>
      </c>
      <c r="M70" s="4" t="s">
        <v>180</v>
      </c>
      <c r="P70" s="23"/>
      <c r="Q70" s="7"/>
      <c r="R70" s="7"/>
      <c r="S70" s="7"/>
      <c r="T70" s="7"/>
      <c r="U70" s="7"/>
      <c r="V70" s="7"/>
      <c r="W70" s="7"/>
      <c r="X70" s="7"/>
      <c r="Y70" s="7"/>
    </row>
    <row r="71" spans="1:25" ht="15">
      <c r="A71" s="53" t="s">
        <v>99</v>
      </c>
      <c r="B71" s="5">
        <v>100</v>
      </c>
      <c r="C71" s="5">
        <f t="shared" si="3"/>
        <v>208550</v>
      </c>
      <c r="D71" s="5">
        <v>3</v>
      </c>
      <c r="E71" s="9"/>
      <c r="F71" s="2" t="s">
        <v>159</v>
      </c>
      <c r="G71">
        <v>2</v>
      </c>
      <c r="J71" s="18" t="s">
        <v>64</v>
      </c>
      <c r="K71" s="5">
        <v>5</v>
      </c>
      <c r="L71" s="19">
        <v>0</v>
      </c>
      <c r="P71" s="24"/>
      <c r="Q71" s="7"/>
      <c r="R71" s="7"/>
      <c r="S71" s="7"/>
      <c r="T71" s="7"/>
      <c r="U71" s="7"/>
      <c r="V71" s="7"/>
      <c r="W71" s="7"/>
      <c r="X71" s="7"/>
      <c r="Y71" s="7"/>
    </row>
    <row r="72" spans="1:16" ht="15">
      <c r="A72" s="53" t="s">
        <v>57</v>
      </c>
      <c r="B72" s="5">
        <f>IF(D72&lt;4,50,100)</f>
        <v>100</v>
      </c>
      <c r="C72" s="5">
        <f t="shared" si="3"/>
        <v>207950</v>
      </c>
      <c r="D72" s="5">
        <v>6</v>
      </c>
      <c r="E72" s="9"/>
      <c r="F72" s="2" t="s">
        <v>161</v>
      </c>
      <c r="G72" s="4" t="s">
        <v>162</v>
      </c>
      <c r="J72" s="18" t="s">
        <v>43</v>
      </c>
      <c r="K72" s="5">
        <v>5</v>
      </c>
      <c r="L72" s="19">
        <v>0</v>
      </c>
      <c r="P72" s="24"/>
    </row>
    <row r="73" spans="1:16" ht="15">
      <c r="A73" s="53" t="s">
        <v>99</v>
      </c>
      <c r="B73" s="5">
        <v>100</v>
      </c>
      <c r="C73" s="5">
        <f t="shared" si="3"/>
        <v>207650</v>
      </c>
      <c r="D73" s="5">
        <v>3</v>
      </c>
      <c r="E73" s="9"/>
      <c r="F73" s="2" t="s">
        <v>163</v>
      </c>
      <c r="G73">
        <v>6</v>
      </c>
      <c r="J73" s="18" t="s">
        <v>50</v>
      </c>
      <c r="K73" s="5">
        <v>4</v>
      </c>
      <c r="L73" s="19">
        <v>0</v>
      </c>
      <c r="P73" s="25"/>
    </row>
    <row r="74" spans="1:16" ht="15">
      <c r="A74" s="53" t="s">
        <v>108</v>
      </c>
      <c r="B74" s="5">
        <f aca="true" t="shared" si="4" ref="B74:B81">IF(D74&lt;4,500,1000)</f>
        <v>1000</v>
      </c>
      <c r="C74" s="5">
        <f t="shared" si="3"/>
        <v>201650</v>
      </c>
      <c r="D74" s="5">
        <v>6</v>
      </c>
      <c r="E74" s="9"/>
      <c r="J74" s="20" t="s">
        <v>58</v>
      </c>
      <c r="K74" s="21">
        <v>5</v>
      </c>
      <c r="L74" s="22">
        <v>0</v>
      </c>
      <c r="P74" s="25"/>
    </row>
    <row r="75" spans="1:16" ht="15">
      <c r="A75" s="53" t="s">
        <v>45</v>
      </c>
      <c r="B75" s="5">
        <f t="shared" si="4"/>
        <v>1000</v>
      </c>
      <c r="C75" s="5">
        <f t="shared" si="3"/>
        <v>195650</v>
      </c>
      <c r="D75" s="5">
        <v>6</v>
      </c>
      <c r="E75" s="9"/>
      <c r="J75" s="4" t="s">
        <v>60</v>
      </c>
      <c r="K75">
        <v>6</v>
      </c>
      <c r="L75">
        <v>0</v>
      </c>
      <c r="P75" s="25"/>
    </row>
    <row r="76" spans="1:16" ht="15">
      <c r="A76" s="53" t="s">
        <v>62</v>
      </c>
      <c r="B76" s="5">
        <f t="shared" si="4"/>
        <v>1000</v>
      </c>
      <c r="C76" s="5">
        <f t="shared" si="3"/>
        <v>189650</v>
      </c>
      <c r="D76" s="5">
        <v>6</v>
      </c>
      <c r="E76" s="9"/>
      <c r="J76" s="4" t="s">
        <v>59</v>
      </c>
      <c r="K76">
        <v>6</v>
      </c>
      <c r="L76">
        <v>0</v>
      </c>
      <c r="P76" s="25"/>
    </row>
    <row r="77" spans="1:16" ht="15">
      <c r="A77" s="53" t="s">
        <v>63</v>
      </c>
      <c r="B77" s="5">
        <f t="shared" si="4"/>
        <v>1000</v>
      </c>
      <c r="C77" s="5">
        <f t="shared" si="3"/>
        <v>183650</v>
      </c>
      <c r="D77" s="5">
        <v>6</v>
      </c>
      <c r="E77" s="9"/>
      <c r="J77" s="4" t="s">
        <v>57</v>
      </c>
      <c r="K77">
        <v>6</v>
      </c>
      <c r="L77">
        <v>0</v>
      </c>
      <c r="P77" s="25"/>
    </row>
    <row r="78" spans="1:16" ht="15">
      <c r="A78" s="53" t="s">
        <v>44</v>
      </c>
      <c r="B78" s="5">
        <f t="shared" si="4"/>
        <v>1000</v>
      </c>
      <c r="C78" s="5">
        <f t="shared" si="3"/>
        <v>177650</v>
      </c>
      <c r="D78" s="5">
        <v>6</v>
      </c>
      <c r="E78" s="9"/>
      <c r="J78" s="2" t="s">
        <v>108</v>
      </c>
      <c r="K78">
        <v>6</v>
      </c>
      <c r="L78">
        <v>1</v>
      </c>
      <c r="P78" s="25"/>
    </row>
    <row r="79" spans="1:16" ht="15">
      <c r="A79" s="53" t="s">
        <v>48</v>
      </c>
      <c r="B79" s="5">
        <f t="shared" si="4"/>
        <v>1000</v>
      </c>
      <c r="C79" s="5">
        <f t="shared" si="3"/>
        <v>171650</v>
      </c>
      <c r="D79" s="5">
        <v>6</v>
      </c>
      <c r="E79" s="9"/>
      <c r="J79" s="4" t="s">
        <v>40</v>
      </c>
      <c r="K79">
        <v>6</v>
      </c>
      <c r="L79">
        <v>1</v>
      </c>
      <c r="P79" s="25"/>
    </row>
    <row r="80" spans="1:16" ht="15">
      <c r="A80" s="53" t="s">
        <v>40</v>
      </c>
      <c r="B80" s="5">
        <f t="shared" si="4"/>
        <v>1000</v>
      </c>
      <c r="C80" s="5">
        <f t="shared" si="3"/>
        <v>167650</v>
      </c>
      <c r="D80" s="5">
        <v>4</v>
      </c>
      <c r="E80" s="9"/>
      <c r="J80" s="4" t="s">
        <v>48</v>
      </c>
      <c r="K80">
        <v>6</v>
      </c>
      <c r="L80">
        <v>1</v>
      </c>
      <c r="P80" s="25"/>
    </row>
    <row r="81" spans="1:16" ht="15">
      <c r="A81" s="53" t="s">
        <v>201</v>
      </c>
      <c r="B81" s="5">
        <f t="shared" si="4"/>
        <v>500</v>
      </c>
      <c r="C81" s="5">
        <f t="shared" si="3"/>
        <v>166150</v>
      </c>
      <c r="D81" s="5">
        <v>3</v>
      </c>
      <c r="E81" s="9"/>
      <c r="J81" s="4" t="s">
        <v>65</v>
      </c>
      <c r="K81">
        <v>4</v>
      </c>
      <c r="L81">
        <v>1</v>
      </c>
      <c r="M81" s="4" t="s">
        <v>182</v>
      </c>
      <c r="P81" s="26"/>
    </row>
    <row r="82" spans="1:16" ht="15">
      <c r="A82" s="53" t="s">
        <v>65</v>
      </c>
      <c r="B82" s="5">
        <f>IF(D82&lt;4,1000,2500)</f>
        <v>2500</v>
      </c>
      <c r="C82" s="5">
        <f t="shared" si="3"/>
        <v>156150</v>
      </c>
      <c r="D82" s="5">
        <v>4</v>
      </c>
      <c r="E82" s="9"/>
      <c r="J82" s="4" t="s">
        <v>176</v>
      </c>
      <c r="K82">
        <v>4</v>
      </c>
      <c r="L82">
        <v>0</v>
      </c>
      <c r="P82" s="27"/>
    </row>
    <row r="83" spans="1:16" ht="15">
      <c r="A83" s="63" t="s">
        <v>164</v>
      </c>
      <c r="B83" s="21">
        <f>IF(D83&lt;4,500,1000)</f>
        <v>500</v>
      </c>
      <c r="C83" s="21">
        <f aca="true" t="shared" si="5" ref="C83:C93">C82-(B83*D83)</f>
        <v>154650</v>
      </c>
      <c r="D83" s="21">
        <v>3</v>
      </c>
      <c r="E83" s="64"/>
      <c r="J83" s="4" t="s">
        <v>177</v>
      </c>
      <c r="K83">
        <v>4</v>
      </c>
      <c r="L83">
        <v>0</v>
      </c>
      <c r="P83" s="27"/>
    </row>
    <row r="84" spans="1:16" ht="15">
      <c r="A84" s="61" t="s">
        <v>66</v>
      </c>
      <c r="B84" s="5"/>
      <c r="C84" s="5">
        <f t="shared" si="5"/>
        <v>154650</v>
      </c>
      <c r="D84" s="5"/>
      <c r="E84" s="9"/>
      <c r="J84" s="4" t="s">
        <v>181</v>
      </c>
      <c r="K84">
        <v>4</v>
      </c>
      <c r="L84">
        <v>1</v>
      </c>
      <c r="P84" s="28"/>
    </row>
    <row r="85" spans="1:12" ht="15">
      <c r="A85" s="53" t="s">
        <v>167</v>
      </c>
      <c r="B85" s="5">
        <v>25000</v>
      </c>
      <c r="C85" s="5">
        <f t="shared" si="5"/>
        <v>129650</v>
      </c>
      <c r="D85" s="5">
        <v>1</v>
      </c>
      <c r="E85" s="9"/>
      <c r="F85" t="s">
        <v>67</v>
      </c>
      <c r="G85">
        <v>13</v>
      </c>
      <c r="J85" s="4" t="s">
        <v>175</v>
      </c>
      <c r="K85">
        <v>4</v>
      </c>
      <c r="L85">
        <v>1</v>
      </c>
    </row>
    <row r="86" spans="1:13" ht="15">
      <c r="A86" s="53" t="s">
        <v>189</v>
      </c>
      <c r="B86" s="5">
        <v>3000</v>
      </c>
      <c r="C86" s="5">
        <f t="shared" si="5"/>
        <v>126650</v>
      </c>
      <c r="D86" s="5">
        <v>1</v>
      </c>
      <c r="E86" s="9">
        <v>1</v>
      </c>
      <c r="F86" t="s">
        <v>68</v>
      </c>
      <c r="G86">
        <f>G85-SUM(E86:E97)</f>
        <v>2</v>
      </c>
      <c r="J86" s="4" t="s">
        <v>65</v>
      </c>
      <c r="K86" s="4">
        <v>4</v>
      </c>
      <c r="L86" s="4">
        <v>1</v>
      </c>
      <c r="M86" s="4" t="s">
        <v>178</v>
      </c>
    </row>
    <row r="87" spans="1:12" ht="15">
      <c r="A87" s="53" t="s">
        <v>71</v>
      </c>
      <c r="B87" s="5">
        <v>2500</v>
      </c>
      <c r="C87" s="5">
        <f t="shared" si="5"/>
        <v>124150</v>
      </c>
      <c r="D87" s="5">
        <v>1</v>
      </c>
      <c r="E87" s="9">
        <v>1</v>
      </c>
      <c r="J87" s="4" t="s">
        <v>176</v>
      </c>
      <c r="K87" s="4">
        <v>4</v>
      </c>
      <c r="L87" s="4">
        <v>0</v>
      </c>
    </row>
    <row r="88" spans="1:12" ht="15">
      <c r="A88" s="53" t="s">
        <v>72</v>
      </c>
      <c r="B88" s="5">
        <v>1000</v>
      </c>
      <c r="C88" s="5">
        <f t="shared" si="5"/>
        <v>123150</v>
      </c>
      <c r="D88" s="5">
        <v>1</v>
      </c>
      <c r="E88" s="9">
        <v>1</v>
      </c>
      <c r="J88" s="4" t="s">
        <v>177</v>
      </c>
      <c r="K88" s="4">
        <v>4</v>
      </c>
      <c r="L88" s="4">
        <v>0</v>
      </c>
    </row>
    <row r="89" spans="1:5" ht="15">
      <c r="A89" s="53" t="s">
        <v>73</v>
      </c>
      <c r="B89" s="5">
        <v>500</v>
      </c>
      <c r="C89" s="5">
        <f t="shared" si="5"/>
        <v>121150</v>
      </c>
      <c r="D89" s="5">
        <v>4</v>
      </c>
      <c r="E89" s="9">
        <f>D89</f>
        <v>4</v>
      </c>
    </row>
    <row r="90" spans="1:13" ht="15">
      <c r="A90" s="53" t="s">
        <v>74</v>
      </c>
      <c r="B90" s="5">
        <v>250</v>
      </c>
      <c r="C90" s="5">
        <f t="shared" si="5"/>
        <v>120150</v>
      </c>
      <c r="D90" s="5">
        <v>4</v>
      </c>
      <c r="E90" s="9"/>
      <c r="J90" s="4"/>
      <c r="K90" s="4"/>
      <c r="L90" s="4"/>
      <c r="M90" s="4"/>
    </row>
    <row r="91" spans="1:12" ht="15">
      <c r="A91" s="53" t="s">
        <v>75</v>
      </c>
      <c r="B91" s="5">
        <v>1000</v>
      </c>
      <c r="C91" s="5">
        <f t="shared" si="5"/>
        <v>119150</v>
      </c>
      <c r="D91" s="5">
        <v>1</v>
      </c>
      <c r="E91" s="9"/>
      <c r="J91" s="4"/>
      <c r="K91" s="4"/>
      <c r="L91" s="4"/>
    </row>
    <row r="92" spans="1:12" ht="15">
      <c r="A92" s="53" t="s">
        <v>191</v>
      </c>
      <c r="B92" s="5">
        <v>500</v>
      </c>
      <c r="C92" s="5">
        <f t="shared" si="5"/>
        <v>116150</v>
      </c>
      <c r="D92" s="5">
        <v>6</v>
      </c>
      <c r="E92" s="9">
        <v>2</v>
      </c>
      <c r="J92" s="4"/>
      <c r="K92" s="4"/>
      <c r="L92" s="4"/>
    </row>
    <row r="93" spans="1:5" ht="15">
      <c r="A93" s="53" t="s">
        <v>76</v>
      </c>
      <c r="B93" s="5">
        <v>500</v>
      </c>
      <c r="C93" s="5">
        <f t="shared" si="5"/>
        <v>115650</v>
      </c>
      <c r="D93" s="5">
        <v>1</v>
      </c>
      <c r="E93" s="9"/>
    </row>
    <row r="94" spans="1:5" ht="15">
      <c r="A94" s="53" t="s">
        <v>77</v>
      </c>
      <c r="B94" s="5">
        <f>IF(D94&lt;4,1000,2500)</f>
        <v>2500</v>
      </c>
      <c r="C94" s="5">
        <f aca="true" t="shared" si="6" ref="C94:C104">C93-(B94*D94)</f>
        <v>105650</v>
      </c>
      <c r="D94" s="5">
        <v>4</v>
      </c>
      <c r="E94" s="9"/>
    </row>
    <row r="95" spans="1:5" ht="15">
      <c r="A95" s="53" t="s">
        <v>78</v>
      </c>
      <c r="B95" s="5">
        <f>IF(D95&lt;4,200,500)</f>
        <v>500</v>
      </c>
      <c r="C95" s="5">
        <f t="shared" si="6"/>
        <v>103650</v>
      </c>
      <c r="D95" s="5">
        <v>4</v>
      </c>
      <c r="E95" s="9"/>
    </row>
    <row r="96" spans="1:12" ht="15">
      <c r="A96" s="53" t="s">
        <v>82</v>
      </c>
      <c r="B96" s="5">
        <v>4000</v>
      </c>
      <c r="C96" s="5">
        <f t="shared" si="6"/>
        <v>99650</v>
      </c>
      <c r="D96" s="5">
        <v>1</v>
      </c>
      <c r="E96" s="9">
        <v>1</v>
      </c>
      <c r="J96" s="4"/>
      <c r="K96" s="4"/>
      <c r="L96" s="4"/>
    </row>
    <row r="97" spans="1:5" ht="15">
      <c r="A97" s="63" t="s">
        <v>165</v>
      </c>
      <c r="B97" s="21">
        <v>500</v>
      </c>
      <c r="C97" s="21">
        <f t="shared" si="6"/>
        <v>99150</v>
      </c>
      <c r="D97" s="21">
        <v>1</v>
      </c>
      <c r="E97" s="64">
        <v>1</v>
      </c>
    </row>
    <row r="98" spans="1:5" ht="15">
      <c r="A98" s="61" t="s">
        <v>79</v>
      </c>
      <c r="B98" s="5"/>
      <c r="C98" s="5">
        <f t="shared" si="6"/>
        <v>99150</v>
      </c>
      <c r="D98" s="5"/>
      <c r="E98" s="9"/>
    </row>
    <row r="99" spans="1:12" ht="15">
      <c r="A99" s="53" t="s">
        <v>81</v>
      </c>
      <c r="B99" s="5">
        <v>1000</v>
      </c>
      <c r="C99" s="5">
        <f t="shared" si="6"/>
        <v>98150</v>
      </c>
      <c r="D99" s="5">
        <v>1</v>
      </c>
      <c r="E99" s="9"/>
      <c r="F99" t="s">
        <v>67</v>
      </c>
      <c r="G99">
        <v>4</v>
      </c>
      <c r="H99" t="s">
        <v>86</v>
      </c>
      <c r="J99" s="4"/>
      <c r="K99" s="4"/>
      <c r="L99" s="4"/>
    </row>
    <row r="100" spans="1:8" ht="15">
      <c r="A100" s="53" t="s">
        <v>80</v>
      </c>
      <c r="B100" s="5">
        <v>2000</v>
      </c>
      <c r="C100" s="5">
        <f t="shared" si="6"/>
        <v>96150</v>
      </c>
      <c r="D100" s="5">
        <f>D99</f>
        <v>1</v>
      </c>
      <c r="E100" s="9">
        <v>2</v>
      </c>
      <c r="F100" t="s">
        <v>68</v>
      </c>
      <c r="G100">
        <f>G99-SUM(E100:E101)</f>
        <v>0</v>
      </c>
      <c r="H100" t="s">
        <v>87</v>
      </c>
    </row>
    <row r="101" spans="1:8" ht="15">
      <c r="A101" s="53" t="s">
        <v>83</v>
      </c>
      <c r="B101" s="5">
        <v>4000</v>
      </c>
      <c r="C101" s="5">
        <f t="shared" si="6"/>
        <v>92150</v>
      </c>
      <c r="D101" s="5">
        <f>D99</f>
        <v>1</v>
      </c>
      <c r="E101" s="9">
        <v>2</v>
      </c>
      <c r="H101" t="s">
        <v>88</v>
      </c>
    </row>
    <row r="102" spans="1:5" ht="15">
      <c r="A102" s="53" t="s">
        <v>109</v>
      </c>
      <c r="B102" s="5">
        <v>600</v>
      </c>
      <c r="C102" s="5">
        <f t="shared" si="6"/>
        <v>91550</v>
      </c>
      <c r="D102" s="5">
        <v>1</v>
      </c>
      <c r="E102" s="9"/>
    </row>
    <row r="103" spans="1:5" ht="15">
      <c r="A103" s="53" t="s">
        <v>110</v>
      </c>
      <c r="B103" s="5">
        <v>600</v>
      </c>
      <c r="C103" s="5">
        <f t="shared" si="6"/>
        <v>90950</v>
      </c>
      <c r="D103" s="5">
        <v>1</v>
      </c>
      <c r="E103" s="9"/>
    </row>
    <row r="104" spans="1:11" ht="15">
      <c r="A104" s="53" t="s">
        <v>91</v>
      </c>
      <c r="B104" s="5">
        <v>2000</v>
      </c>
      <c r="C104" s="5">
        <f t="shared" si="6"/>
        <v>88950</v>
      </c>
      <c r="D104" s="5">
        <v>1</v>
      </c>
      <c r="E104" s="9"/>
      <c r="H104" t="s">
        <v>92</v>
      </c>
      <c r="K104" t="s">
        <v>130</v>
      </c>
    </row>
    <row r="105" spans="1:12" ht="15">
      <c r="A105" s="53" t="s">
        <v>82</v>
      </c>
      <c r="B105" s="5">
        <v>4000</v>
      </c>
      <c r="C105" s="5">
        <f>C104-(B105*D105)</f>
        <v>84950</v>
      </c>
      <c r="D105" s="5">
        <f>D104</f>
        <v>1</v>
      </c>
      <c r="E105" s="9">
        <v>1</v>
      </c>
      <c r="H105" t="s">
        <v>122</v>
      </c>
      <c r="K105" s="4" t="s">
        <v>133</v>
      </c>
      <c r="L105" t="s">
        <v>143</v>
      </c>
    </row>
    <row r="106" spans="1:12" ht="15">
      <c r="A106" s="53" t="s">
        <v>80</v>
      </c>
      <c r="B106" s="5">
        <v>2000</v>
      </c>
      <c r="C106" s="5">
        <f>C105-(B106*D106)</f>
        <v>82950</v>
      </c>
      <c r="D106" s="5">
        <f>D104</f>
        <v>1</v>
      </c>
      <c r="E106" s="9">
        <v>2</v>
      </c>
      <c r="H106" t="s">
        <v>123</v>
      </c>
      <c r="J106">
        <v>1</v>
      </c>
      <c r="K106" s="4" t="s">
        <v>134</v>
      </c>
      <c r="L106" t="s">
        <v>144</v>
      </c>
    </row>
    <row r="107" spans="1:12" ht="15">
      <c r="A107" s="53" t="s">
        <v>190</v>
      </c>
      <c r="B107" s="5">
        <v>10000</v>
      </c>
      <c r="C107" s="5">
        <f>C106-(B107*D107)</f>
        <v>72950</v>
      </c>
      <c r="D107" s="5">
        <v>1</v>
      </c>
      <c r="E107" s="9">
        <v>1</v>
      </c>
      <c r="H107" t="s">
        <v>124</v>
      </c>
      <c r="J107">
        <v>1</v>
      </c>
      <c r="K107" s="4" t="s">
        <v>135</v>
      </c>
      <c r="L107" t="s">
        <v>45</v>
      </c>
    </row>
    <row r="108" spans="1:12" ht="15">
      <c r="A108" s="53" t="s">
        <v>77</v>
      </c>
      <c r="B108" s="5">
        <f>IF(D108&lt;4,1000,2500)</f>
        <v>2500</v>
      </c>
      <c r="C108" s="5">
        <f>C107-(B108*D108)</f>
        <v>62950</v>
      </c>
      <c r="D108" s="5">
        <v>4</v>
      </c>
      <c r="E108" s="9"/>
      <c r="H108" t="s">
        <v>125</v>
      </c>
      <c r="J108">
        <v>2</v>
      </c>
      <c r="L108" t="s">
        <v>145</v>
      </c>
    </row>
    <row r="109" spans="1:10" ht="15">
      <c r="A109" s="53" t="s">
        <v>89</v>
      </c>
      <c r="B109" s="5">
        <f>IF(D109&lt;4,200,500)</f>
        <v>200</v>
      </c>
      <c r="C109" s="5">
        <f>C108-(B109*D109)</f>
        <v>62350</v>
      </c>
      <c r="D109" s="5">
        <v>3</v>
      </c>
      <c r="E109" s="9"/>
      <c r="H109" t="s">
        <v>126</v>
      </c>
      <c r="J109">
        <v>1</v>
      </c>
    </row>
    <row r="110" spans="1:10" ht="15">
      <c r="A110" s="53" t="s">
        <v>196</v>
      </c>
      <c r="B110" s="5">
        <f>IF(D110&lt;4,200,500)</f>
        <v>500</v>
      </c>
      <c r="C110" s="5">
        <f aca="true" t="shared" si="7" ref="C110:C115">C109-(B110*D110)</f>
        <v>60350</v>
      </c>
      <c r="D110" s="5">
        <v>4</v>
      </c>
      <c r="E110" s="9"/>
      <c r="H110" t="s">
        <v>128</v>
      </c>
      <c r="J110">
        <v>1</v>
      </c>
    </row>
    <row r="111" spans="1:5" ht="15">
      <c r="A111" s="53" t="s">
        <v>197</v>
      </c>
      <c r="B111" s="5">
        <f>IF(D111&lt;4,200,500)</f>
        <v>200</v>
      </c>
      <c r="C111" s="5">
        <f t="shared" si="7"/>
        <v>59750</v>
      </c>
      <c r="D111" s="5">
        <v>3</v>
      </c>
      <c r="E111" s="9"/>
    </row>
    <row r="112" spans="1:5" ht="15">
      <c r="A112" s="53" t="s">
        <v>119</v>
      </c>
      <c r="B112" s="5">
        <f>IF(D112&lt;4,200,500)</f>
        <v>200</v>
      </c>
      <c r="C112" s="5">
        <f t="shared" si="7"/>
        <v>59150</v>
      </c>
      <c r="D112" s="5">
        <v>3</v>
      </c>
      <c r="E112" s="9"/>
    </row>
    <row r="113" spans="1:5" ht="15">
      <c r="A113" s="53" t="s">
        <v>192</v>
      </c>
      <c r="B113" s="5">
        <v>200</v>
      </c>
      <c r="C113" s="5">
        <f t="shared" si="7"/>
        <v>58550</v>
      </c>
      <c r="D113" s="5">
        <v>3</v>
      </c>
      <c r="E113" s="9"/>
    </row>
    <row r="114" spans="1:5" ht="15">
      <c r="A114" s="53" t="s">
        <v>193</v>
      </c>
      <c r="B114" s="5">
        <v>25</v>
      </c>
      <c r="C114" s="5">
        <f t="shared" si="7"/>
        <v>58525</v>
      </c>
      <c r="D114" s="5">
        <v>1</v>
      </c>
      <c r="E114" s="9"/>
    </row>
    <row r="115" spans="1:11" ht="15">
      <c r="A115" s="53" t="s">
        <v>91</v>
      </c>
      <c r="B115" s="5">
        <v>2000</v>
      </c>
      <c r="C115" s="5">
        <f t="shared" si="7"/>
        <v>52525</v>
      </c>
      <c r="D115" s="5">
        <v>3</v>
      </c>
      <c r="E115" s="9"/>
      <c r="H115" t="s">
        <v>98</v>
      </c>
      <c r="K115" t="s">
        <v>130</v>
      </c>
    </row>
    <row r="116" spans="1:12" ht="15">
      <c r="A116" s="53" t="s">
        <v>90</v>
      </c>
      <c r="B116" s="5">
        <v>2500</v>
      </c>
      <c r="C116" s="5">
        <f aca="true" t="shared" si="8" ref="C116:C125">C115-(B116*D116)</f>
        <v>45025</v>
      </c>
      <c r="D116" s="5">
        <f aca="true" t="shared" si="9" ref="D116:D121">D$115</f>
        <v>3</v>
      </c>
      <c r="E116" s="9">
        <v>2</v>
      </c>
      <c r="H116" t="s">
        <v>122</v>
      </c>
      <c r="K116" t="s">
        <v>133</v>
      </c>
      <c r="L116" t="s">
        <v>140</v>
      </c>
    </row>
    <row r="117" spans="1:12" ht="15">
      <c r="A117" s="53" t="s">
        <v>93</v>
      </c>
      <c r="B117" s="5">
        <v>750</v>
      </c>
      <c r="C117" s="5">
        <f t="shared" si="8"/>
        <v>42775</v>
      </c>
      <c r="D117" s="5">
        <f t="shared" si="9"/>
        <v>3</v>
      </c>
      <c r="E117" s="9"/>
      <c r="H117" t="s">
        <v>123</v>
      </c>
      <c r="J117">
        <v>1</v>
      </c>
      <c r="K117" t="s">
        <v>134</v>
      </c>
      <c r="L117" t="s">
        <v>141</v>
      </c>
    </row>
    <row r="118" spans="1:12" ht="15">
      <c r="A118" s="53" t="s">
        <v>94</v>
      </c>
      <c r="B118" s="5">
        <v>150</v>
      </c>
      <c r="C118" s="5">
        <f t="shared" si="8"/>
        <v>42325</v>
      </c>
      <c r="D118" s="5">
        <f t="shared" si="9"/>
        <v>3</v>
      </c>
      <c r="E118" s="9"/>
      <c r="H118" t="s">
        <v>124</v>
      </c>
      <c r="J118">
        <v>1</v>
      </c>
      <c r="K118" t="s">
        <v>135</v>
      </c>
      <c r="L118" t="s">
        <v>142</v>
      </c>
    </row>
    <row r="119" spans="1:10" ht="15">
      <c r="A119" s="53" t="s">
        <v>95</v>
      </c>
      <c r="B119" s="5">
        <v>400</v>
      </c>
      <c r="C119" s="5">
        <f t="shared" si="8"/>
        <v>41125</v>
      </c>
      <c r="D119" s="5">
        <f t="shared" si="9"/>
        <v>3</v>
      </c>
      <c r="E119" s="9"/>
      <c r="H119" t="s">
        <v>125</v>
      </c>
      <c r="J119">
        <v>2</v>
      </c>
    </row>
    <row r="120" spans="1:10" ht="15">
      <c r="A120" s="53" t="s">
        <v>100</v>
      </c>
      <c r="B120" s="5">
        <f>B117</f>
        <v>750</v>
      </c>
      <c r="C120" s="5">
        <f t="shared" si="8"/>
        <v>38875</v>
      </c>
      <c r="D120" s="5">
        <f t="shared" si="9"/>
        <v>3</v>
      </c>
      <c r="E120" s="9"/>
      <c r="H120" t="s">
        <v>126</v>
      </c>
      <c r="J120">
        <v>1</v>
      </c>
    </row>
    <row r="121" spans="1:10" ht="15">
      <c r="A121" s="53" t="s">
        <v>96</v>
      </c>
      <c r="B121" s="5">
        <v>100</v>
      </c>
      <c r="C121" s="5">
        <f t="shared" si="8"/>
        <v>38575</v>
      </c>
      <c r="D121" s="5">
        <f t="shared" si="9"/>
        <v>3</v>
      </c>
      <c r="E121" s="9"/>
      <c r="H121" t="s">
        <v>127</v>
      </c>
      <c r="J121">
        <v>1</v>
      </c>
    </row>
    <row r="122" spans="1:5" ht="15">
      <c r="A122" s="53" t="s">
        <v>97</v>
      </c>
      <c r="B122" s="5">
        <v>120</v>
      </c>
      <c r="C122" s="5">
        <f t="shared" si="8"/>
        <v>37135</v>
      </c>
      <c r="D122" s="5">
        <f>4*D117</f>
        <v>12</v>
      </c>
      <c r="E122" s="9"/>
    </row>
    <row r="123" spans="1:5" ht="15">
      <c r="A123" s="53" t="s">
        <v>80</v>
      </c>
      <c r="B123" s="5">
        <v>2000</v>
      </c>
      <c r="C123" s="5">
        <f t="shared" si="8"/>
        <v>31135</v>
      </c>
      <c r="D123" s="5">
        <f>D115</f>
        <v>3</v>
      </c>
      <c r="E123" s="9">
        <v>2</v>
      </c>
    </row>
    <row r="124" spans="1:5" ht="15">
      <c r="A124" s="53" t="s">
        <v>199</v>
      </c>
      <c r="B124" s="5"/>
      <c r="C124" s="5">
        <f t="shared" si="8"/>
        <v>31135</v>
      </c>
      <c r="D124" s="5"/>
      <c r="E124" s="9"/>
    </row>
    <row r="125" spans="1:5" ht="15">
      <c r="A125" s="53" t="s">
        <v>198</v>
      </c>
      <c r="B125" s="5">
        <f>IF(D125&lt;4,200,500)</f>
        <v>500</v>
      </c>
      <c r="C125" s="5">
        <f t="shared" si="8"/>
        <v>29135</v>
      </c>
      <c r="D125" s="5">
        <v>4</v>
      </c>
      <c r="E125" s="9"/>
    </row>
    <row r="126" spans="1:5" ht="15">
      <c r="A126" s="53" t="s">
        <v>109</v>
      </c>
      <c r="B126" s="5"/>
      <c r="C126" s="5">
        <f>C125-(B126*D126)</f>
        <v>29135</v>
      </c>
      <c r="D126" s="5"/>
      <c r="E126" s="9"/>
    </row>
    <row r="127" spans="1:5" ht="15">
      <c r="A127" s="53" t="s">
        <v>195</v>
      </c>
      <c r="B127" s="5"/>
      <c r="C127" s="5">
        <f>C126-(B127*D127)</f>
        <v>29135</v>
      </c>
      <c r="D127" s="5"/>
      <c r="E127" s="9"/>
    </row>
    <row r="128" spans="1:5" ht="15">
      <c r="A128" s="53" t="s">
        <v>120</v>
      </c>
      <c r="B128" s="5"/>
      <c r="C128" s="5">
        <f>C127-(B128*D128)</f>
        <v>29135</v>
      </c>
      <c r="D128" s="5"/>
      <c r="E128" s="9"/>
    </row>
    <row r="129" spans="1:5" ht="15">
      <c r="A129" s="53" t="s">
        <v>194</v>
      </c>
      <c r="B129" s="5"/>
      <c r="C129" s="5">
        <f>C128-(B129*D129)</f>
        <v>29135</v>
      </c>
      <c r="D129" s="5"/>
      <c r="E129" s="9"/>
    </row>
    <row r="130" spans="1:5" ht="15">
      <c r="A130" s="53" t="s">
        <v>193</v>
      </c>
      <c r="B130" s="5">
        <v>25</v>
      </c>
      <c r="C130" s="5">
        <f>C129-(B130*D130)</f>
        <v>29060</v>
      </c>
      <c r="D130" s="5">
        <f>D$115</f>
        <v>3</v>
      </c>
      <c r="E130" s="9"/>
    </row>
    <row r="131" spans="1:11" ht="15">
      <c r="A131" s="53" t="s">
        <v>91</v>
      </c>
      <c r="B131" s="5">
        <v>2000</v>
      </c>
      <c r="C131" s="5">
        <f aca="true" t="shared" si="10" ref="C131:C142">C130-(B131*D131)</f>
        <v>27060</v>
      </c>
      <c r="D131" s="5">
        <v>1</v>
      </c>
      <c r="E131" s="9"/>
      <c r="H131" t="s">
        <v>102</v>
      </c>
      <c r="K131" t="s">
        <v>130</v>
      </c>
    </row>
    <row r="132" spans="1:12" ht="15">
      <c r="A132" s="53" t="s">
        <v>80</v>
      </c>
      <c r="B132" s="5">
        <v>2000</v>
      </c>
      <c r="C132" s="5">
        <f t="shared" si="10"/>
        <v>25060</v>
      </c>
      <c r="D132" s="5">
        <f>D$131</f>
        <v>1</v>
      </c>
      <c r="E132" s="9">
        <v>2</v>
      </c>
      <c r="H132" s="4" t="s">
        <v>122</v>
      </c>
      <c r="K132" t="s">
        <v>133</v>
      </c>
      <c r="L132" t="s">
        <v>137</v>
      </c>
    </row>
    <row r="133" spans="1:12" ht="15">
      <c r="A133" s="53" t="s">
        <v>101</v>
      </c>
      <c r="B133" s="5">
        <v>4000</v>
      </c>
      <c r="C133" s="5">
        <f t="shared" si="10"/>
        <v>21060</v>
      </c>
      <c r="D133" s="5">
        <f>D$131</f>
        <v>1</v>
      </c>
      <c r="E133" s="9">
        <v>2</v>
      </c>
      <c r="H133" t="s">
        <v>123</v>
      </c>
      <c r="J133">
        <v>1</v>
      </c>
      <c r="K133" t="s">
        <v>134</v>
      </c>
      <c r="L133" t="s">
        <v>138</v>
      </c>
    </row>
    <row r="134" spans="1:12" ht="15">
      <c r="A134" s="53" t="s">
        <v>103</v>
      </c>
      <c r="B134" s="5">
        <v>1200</v>
      </c>
      <c r="C134" s="5">
        <f t="shared" si="10"/>
        <v>19860</v>
      </c>
      <c r="D134" s="5">
        <f>D$131</f>
        <v>1</v>
      </c>
      <c r="E134" s="9"/>
      <c r="H134" t="s">
        <v>124</v>
      </c>
      <c r="J134">
        <v>1</v>
      </c>
      <c r="K134" t="s">
        <v>136</v>
      </c>
      <c r="L134" t="s">
        <v>139</v>
      </c>
    </row>
    <row r="135" spans="1:12" ht="15">
      <c r="A135" s="53" t="s">
        <v>104</v>
      </c>
      <c r="B135" s="5">
        <v>8000</v>
      </c>
      <c r="C135" s="5">
        <f t="shared" si="10"/>
        <v>11860</v>
      </c>
      <c r="D135" s="5">
        <f>D$131</f>
        <v>1</v>
      </c>
      <c r="E135" s="9"/>
      <c r="H135" t="s">
        <v>125</v>
      </c>
      <c r="J135">
        <v>2</v>
      </c>
      <c r="K135" t="s">
        <v>131</v>
      </c>
      <c r="L135" t="s">
        <v>132</v>
      </c>
    </row>
    <row r="136" spans="1:10" ht="15">
      <c r="A136" s="53" t="s">
        <v>105</v>
      </c>
      <c r="B136" s="5">
        <v>800</v>
      </c>
      <c r="C136" s="5">
        <f t="shared" si="10"/>
        <v>11060</v>
      </c>
      <c r="D136" s="5">
        <v>1</v>
      </c>
      <c r="E136" s="9"/>
      <c r="H136" t="s">
        <v>126</v>
      </c>
      <c r="J136">
        <v>1</v>
      </c>
    </row>
    <row r="137" spans="1:10" ht="15">
      <c r="A137" s="53" t="s">
        <v>106</v>
      </c>
      <c r="B137" s="5">
        <v>250</v>
      </c>
      <c r="C137" s="5">
        <f t="shared" si="10"/>
        <v>10810</v>
      </c>
      <c r="D137" s="5">
        <v>1</v>
      </c>
      <c r="E137" s="9"/>
      <c r="H137" t="s">
        <v>129</v>
      </c>
      <c r="J137">
        <v>1</v>
      </c>
    </row>
    <row r="138" spans="1:5" ht="15">
      <c r="A138" s="53" t="s">
        <v>107</v>
      </c>
      <c r="B138" s="5">
        <v>150</v>
      </c>
      <c r="C138" s="5">
        <f t="shared" si="10"/>
        <v>10660</v>
      </c>
      <c r="D138" s="5">
        <v>1</v>
      </c>
      <c r="E138" s="9"/>
    </row>
    <row r="139" spans="1:5" ht="15">
      <c r="A139" s="53" t="s">
        <v>199</v>
      </c>
      <c r="B139" s="5"/>
      <c r="C139" s="5">
        <f t="shared" si="10"/>
        <v>10660</v>
      </c>
      <c r="D139" s="5"/>
      <c r="E139" s="9"/>
    </row>
    <row r="140" spans="1:5" ht="15">
      <c r="A140" s="53" t="s">
        <v>109</v>
      </c>
      <c r="B140" s="5"/>
      <c r="C140" s="5">
        <f t="shared" si="10"/>
        <v>10660</v>
      </c>
      <c r="D140" s="5"/>
      <c r="E140" s="9"/>
    </row>
    <row r="141" spans="1:5" ht="15">
      <c r="A141" s="53" t="s">
        <v>195</v>
      </c>
      <c r="B141" s="5"/>
      <c r="C141" s="5">
        <f t="shared" si="10"/>
        <v>10660</v>
      </c>
      <c r="D141" s="5"/>
      <c r="E141" s="9"/>
    </row>
    <row r="142" spans="1:5" ht="15">
      <c r="A142" s="53" t="s">
        <v>200</v>
      </c>
      <c r="B142" s="5"/>
      <c r="C142" s="5">
        <f t="shared" si="10"/>
        <v>10660</v>
      </c>
      <c r="D142" s="5"/>
      <c r="E142" s="9"/>
    </row>
    <row r="143" spans="1:5" ht="15">
      <c r="A143" s="53" t="s">
        <v>120</v>
      </c>
      <c r="B143" s="5"/>
      <c r="C143" s="5">
        <f aca="true" t="shared" si="11" ref="C143:C149">C142-(B143*D143)</f>
        <v>10660</v>
      </c>
      <c r="D143" s="5"/>
      <c r="E143" s="9"/>
    </row>
    <row r="144" spans="1:5" ht="15">
      <c r="A144" s="53" t="s">
        <v>194</v>
      </c>
      <c r="B144" s="5"/>
      <c r="C144" s="5">
        <f t="shared" si="11"/>
        <v>10660</v>
      </c>
      <c r="D144" s="5"/>
      <c r="E144" s="9"/>
    </row>
    <row r="145" spans="1:5" ht="15">
      <c r="A145" s="53" t="s">
        <v>193</v>
      </c>
      <c r="B145" s="5">
        <v>25</v>
      </c>
      <c r="C145" s="5">
        <f t="shared" si="11"/>
        <v>10635</v>
      </c>
      <c r="D145" s="5">
        <v>1</v>
      </c>
      <c r="E145" s="9"/>
    </row>
    <row r="146" spans="1:8" ht="15">
      <c r="A146" s="53" t="s">
        <v>84</v>
      </c>
      <c r="B146" s="5">
        <v>2600</v>
      </c>
      <c r="C146" s="5">
        <f t="shared" si="11"/>
        <v>8035</v>
      </c>
      <c r="D146" s="5">
        <v>1</v>
      </c>
      <c r="E146" s="9"/>
      <c r="H146" t="s">
        <v>85</v>
      </c>
    </row>
    <row r="147" spans="1:5" ht="15">
      <c r="A147" s="53" t="s">
        <v>82</v>
      </c>
      <c r="B147" s="5">
        <v>4000</v>
      </c>
      <c r="C147" s="5">
        <f t="shared" si="11"/>
        <v>4035</v>
      </c>
      <c r="D147" s="5">
        <f>D$146</f>
        <v>1</v>
      </c>
      <c r="E147" s="9">
        <v>1</v>
      </c>
    </row>
    <row r="148" spans="1:5" ht="15">
      <c r="A148" s="53" t="s">
        <v>70</v>
      </c>
      <c r="B148" s="5">
        <v>500</v>
      </c>
      <c r="C148" s="5">
        <f t="shared" si="11"/>
        <v>3535</v>
      </c>
      <c r="D148" s="5">
        <v>1</v>
      </c>
      <c r="E148" s="9">
        <v>1</v>
      </c>
    </row>
    <row r="149" spans="1:7" ht="15">
      <c r="A149" s="53" t="s">
        <v>111</v>
      </c>
      <c r="B149" s="5">
        <v>1000</v>
      </c>
      <c r="C149" s="5">
        <f t="shared" si="11"/>
        <v>2535</v>
      </c>
      <c r="D149" s="5">
        <f>D$146</f>
        <v>1</v>
      </c>
      <c r="E149" s="9">
        <v>1</v>
      </c>
      <c r="F149" t="s">
        <v>112</v>
      </c>
      <c r="G149">
        <v>8</v>
      </c>
    </row>
    <row r="150" spans="1:7" ht="15">
      <c r="A150" s="53" t="s">
        <v>113</v>
      </c>
      <c r="B150" s="5">
        <v>25</v>
      </c>
      <c r="C150" s="5">
        <f aca="true" t="shared" si="12" ref="C150:C159">C149-(B150*D150)</f>
        <v>2460</v>
      </c>
      <c r="D150" s="5">
        <f>3</f>
        <v>3</v>
      </c>
      <c r="E150" s="9">
        <v>1</v>
      </c>
      <c r="F150" t="s">
        <v>114</v>
      </c>
      <c r="G150">
        <f>G149-SUM(E150:E156)</f>
        <v>0</v>
      </c>
    </row>
    <row r="151" spans="1:5" ht="15">
      <c r="A151" s="53" t="s">
        <v>115</v>
      </c>
      <c r="B151" s="5">
        <v>100</v>
      </c>
      <c r="C151" s="5">
        <f t="shared" si="12"/>
        <v>2360</v>
      </c>
      <c r="D151" s="5">
        <v>1</v>
      </c>
      <c r="E151" s="9">
        <v>1</v>
      </c>
    </row>
    <row r="152" spans="1:5" ht="15">
      <c r="A152" s="53" t="s">
        <v>116</v>
      </c>
      <c r="B152" s="5">
        <v>100</v>
      </c>
      <c r="C152" s="5">
        <f t="shared" si="12"/>
        <v>2260</v>
      </c>
      <c r="D152" s="5">
        <v>1</v>
      </c>
      <c r="E152" s="9"/>
    </row>
    <row r="153" spans="1:5" ht="15">
      <c r="A153" s="53" t="s">
        <v>117</v>
      </c>
      <c r="B153" s="5">
        <v>50</v>
      </c>
      <c r="C153" s="5">
        <f t="shared" si="12"/>
        <v>2210</v>
      </c>
      <c r="D153" s="5">
        <v>1</v>
      </c>
      <c r="E153" s="9"/>
    </row>
    <row r="154" spans="1:5" ht="15">
      <c r="A154" s="53" t="s">
        <v>118</v>
      </c>
      <c r="B154" s="5">
        <v>100</v>
      </c>
      <c r="C154" s="5">
        <f t="shared" si="12"/>
        <v>1910</v>
      </c>
      <c r="D154" s="5">
        <v>3</v>
      </c>
      <c r="E154" s="9"/>
    </row>
    <row r="155" spans="1:5" ht="15">
      <c r="A155" s="53" t="s">
        <v>121</v>
      </c>
      <c r="B155" s="5">
        <v>25</v>
      </c>
      <c r="C155" s="5">
        <f t="shared" si="12"/>
        <v>1760</v>
      </c>
      <c r="D155" s="5">
        <v>6</v>
      </c>
      <c r="E155" s="9">
        <v>1</v>
      </c>
    </row>
    <row r="156" spans="1:5" ht="15">
      <c r="A156" s="53" t="s">
        <v>171</v>
      </c>
      <c r="B156" s="5">
        <v>200</v>
      </c>
      <c r="C156" s="5">
        <f t="shared" si="12"/>
        <v>560</v>
      </c>
      <c r="D156" s="5">
        <v>6</v>
      </c>
      <c r="E156" s="9">
        <v>5</v>
      </c>
    </row>
    <row r="157" spans="1:5" ht="15">
      <c r="A157" s="53" t="s">
        <v>89</v>
      </c>
      <c r="B157" s="5">
        <v>0</v>
      </c>
      <c r="C157" s="5">
        <f t="shared" si="12"/>
        <v>560</v>
      </c>
      <c r="D157" s="5">
        <v>3</v>
      </c>
      <c r="E157" s="9"/>
    </row>
    <row r="158" spans="1:5" ht="15">
      <c r="A158" s="63" t="s">
        <v>76</v>
      </c>
      <c r="B158" s="21">
        <v>500</v>
      </c>
      <c r="C158" s="21">
        <f t="shared" si="12"/>
        <v>60</v>
      </c>
      <c r="D158" s="21">
        <v>1</v>
      </c>
      <c r="E158" s="64"/>
    </row>
    <row r="159" spans="1:5" ht="15.75" thickBot="1">
      <c r="A159" s="59" t="s">
        <v>151</v>
      </c>
      <c r="B159" s="56">
        <v>1</v>
      </c>
      <c r="C159" s="56">
        <f t="shared" si="12"/>
        <v>50</v>
      </c>
      <c r="D159" s="56">
        <v>10</v>
      </c>
      <c r="E159" s="57"/>
    </row>
  </sheetData>
  <sheetProtection/>
  <mergeCells count="5">
    <mergeCell ref="F24:O28"/>
    <mergeCell ref="F30:O63"/>
    <mergeCell ref="F6:O15"/>
    <mergeCell ref="F17:O22"/>
    <mergeCell ref="O69:Q6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140625" defaultRowHeight="15"/>
  <cols>
    <col min="1" max="1" width="17.00390625" style="0" bestFit="1" customWidth="1"/>
    <col min="6" max="6" width="14.57421875" style="0" bestFit="1" customWidth="1"/>
  </cols>
  <sheetData>
    <row r="1" ht="15">
      <c r="A1" s="4"/>
    </row>
    <row r="2" spans="2:7" ht="15">
      <c r="B2" s="4"/>
      <c r="C2" s="4"/>
      <c r="D2" s="4"/>
      <c r="E2" s="4"/>
      <c r="F2" s="4"/>
      <c r="G2" s="4"/>
    </row>
    <row r="3" ht="15">
      <c r="A3" s="4"/>
    </row>
    <row r="4" ht="15">
      <c r="A4" s="4"/>
    </row>
    <row r="5" ht="15">
      <c r="A5" s="4"/>
    </row>
    <row r="6" spans="5:7" ht="15">
      <c r="E6" s="4"/>
      <c r="F6" s="4"/>
      <c r="G6" s="4"/>
    </row>
    <row r="7" spans="1:7" ht="15">
      <c r="A7" s="4"/>
      <c r="B7" s="4"/>
      <c r="C7" s="4"/>
      <c r="D7" s="4"/>
      <c r="E7" s="4"/>
      <c r="F7" s="4"/>
      <c r="G7" s="4"/>
    </row>
    <row r="8" spans="1:7" ht="15">
      <c r="A8" s="4"/>
      <c r="B8" s="4"/>
      <c r="C8" s="4"/>
      <c r="D8" s="4"/>
      <c r="E8" s="4"/>
      <c r="F8" s="4"/>
      <c r="G8" s="4"/>
    </row>
    <row r="9" spans="1:7" ht="15">
      <c r="A9" s="4"/>
      <c r="B9" s="4"/>
      <c r="C9" s="4"/>
      <c r="D9" s="4"/>
      <c r="E9" s="4"/>
      <c r="F9" s="4"/>
      <c r="G9" s="4"/>
    </row>
    <row r="10" spans="1:7" ht="15">
      <c r="A10" s="4"/>
      <c r="B10" s="4"/>
      <c r="C10" s="4"/>
      <c r="D10" s="4"/>
      <c r="E10" s="4"/>
      <c r="F10" s="4"/>
      <c r="G10" s="4"/>
    </row>
    <row r="11" spans="1:7" ht="15">
      <c r="A11" s="4"/>
      <c r="B11" s="4"/>
      <c r="C11" s="4"/>
      <c r="D11" s="4"/>
      <c r="E11" s="4"/>
      <c r="F11" s="4"/>
      <c r="G11" s="4"/>
    </row>
    <row r="12" spans="1:7" ht="15">
      <c r="A12" s="4"/>
      <c r="B12" s="4"/>
      <c r="C12" s="4"/>
      <c r="D12" s="4"/>
      <c r="E12" s="4"/>
      <c r="F12" s="4"/>
      <c r="G12" s="4"/>
    </row>
    <row r="13" spans="1:7" ht="15">
      <c r="A13" s="4"/>
      <c r="B13" s="4"/>
      <c r="C13" s="4"/>
      <c r="D13" s="4"/>
      <c r="E13" s="4"/>
      <c r="F13" s="4"/>
      <c r="G13" s="4"/>
    </row>
    <row r="14" spans="1:7" ht="15">
      <c r="A14" s="4"/>
      <c r="B14" s="4"/>
      <c r="C14" s="4"/>
      <c r="D14" s="4"/>
      <c r="E14" s="4"/>
      <c r="F14" s="4"/>
      <c r="G14" s="4"/>
    </row>
    <row r="15" spans="1:7" ht="15">
      <c r="A15" s="4"/>
      <c r="B15" s="4"/>
      <c r="C15" s="4"/>
      <c r="D15" s="4"/>
      <c r="E15" s="4"/>
      <c r="F15" s="4"/>
      <c r="G15" s="4"/>
    </row>
    <row r="16" spans="1:7" ht="15">
      <c r="A16" s="4"/>
      <c r="B16" s="4"/>
      <c r="C16" s="4"/>
      <c r="D16" s="4"/>
      <c r="E16" s="4"/>
      <c r="F16" s="4"/>
      <c r="G16" s="4"/>
    </row>
    <row r="17" spans="1:7" ht="15">
      <c r="A17" s="4"/>
      <c r="B17" s="4"/>
      <c r="C17" s="4"/>
      <c r="D17" s="4"/>
      <c r="E17" s="4"/>
      <c r="F17" s="4"/>
      <c r="G17" s="4"/>
    </row>
    <row r="18" spans="1:7" ht="15">
      <c r="A18" s="4"/>
      <c r="B18" s="4"/>
      <c r="C18" s="4"/>
      <c r="D18" s="4"/>
      <c r="E18" s="4"/>
      <c r="F18" s="4"/>
      <c r="G18" s="4"/>
    </row>
    <row r="19" spans="1:7" ht="15">
      <c r="A19" s="4"/>
      <c r="B19" s="4"/>
      <c r="C19" s="4"/>
      <c r="D19" s="4"/>
      <c r="E19" s="4"/>
      <c r="F19" s="4"/>
      <c r="G19" s="4"/>
    </row>
    <row r="20" spans="1:7" ht="15">
      <c r="A20" s="4"/>
      <c r="B20" s="4"/>
      <c r="C20" s="4"/>
      <c r="D20" s="4"/>
      <c r="E20" s="4"/>
      <c r="F20" s="4"/>
      <c r="G20" s="4"/>
    </row>
    <row r="21" spans="1:7" ht="15">
      <c r="A21" s="4"/>
      <c r="B21" s="4"/>
      <c r="C21" s="4"/>
      <c r="D21" s="4"/>
      <c r="E21" s="4"/>
      <c r="F21" s="4"/>
      <c r="G21" s="4"/>
    </row>
    <row r="22" spans="1:7" ht="15">
      <c r="A22" s="4"/>
      <c r="B22" s="4"/>
      <c r="C22" s="4"/>
      <c r="D22" s="4"/>
      <c r="E22" s="4"/>
      <c r="F22" s="4"/>
      <c r="G22" s="4"/>
    </row>
    <row r="23" spans="1:7" ht="15">
      <c r="A23" s="4"/>
      <c r="B23" s="4"/>
      <c r="C23" s="4"/>
      <c r="D23" s="4"/>
      <c r="E23" s="4"/>
      <c r="F23" s="4"/>
      <c r="G23"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Данила Володарский</dc:creator>
  <cp:keywords/>
  <dc:description/>
  <cp:lastModifiedBy>Данила Володарский</cp:lastModifiedBy>
  <dcterms:created xsi:type="dcterms:W3CDTF">2009-02-21T21:24:11Z</dcterms:created>
  <dcterms:modified xsi:type="dcterms:W3CDTF">2009-04-09T22:33:44Z</dcterms:modified>
  <cp:category/>
  <cp:version/>
  <cp:contentType/>
  <cp:contentStatus/>
</cp:coreProperties>
</file>