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<sst xmlns="http://schemas.openxmlformats.org/spreadsheetml/2006/main" count="810" uniqueCount="464">
  <si>
    <t>Item</t>
  </si>
  <si>
    <t>Cost</t>
  </si>
  <si>
    <t>BP Left</t>
  </si>
  <si>
    <t>Physical:</t>
  </si>
  <si>
    <t>Karma</t>
  </si>
  <si>
    <t>Human</t>
  </si>
  <si>
    <t>Stun:</t>
  </si>
  <si>
    <t>Money</t>
  </si>
  <si>
    <t>Attributes</t>
  </si>
  <si>
    <t>Basic Score</t>
  </si>
  <si>
    <t>+impants</t>
  </si>
  <si>
    <t>+temp boosts</t>
  </si>
  <si>
    <t>Body</t>
  </si>
  <si>
    <t>Agility</t>
  </si>
  <si>
    <t>Reaction</t>
  </si>
  <si>
    <t>Strength</t>
  </si>
  <si>
    <t>Charisma</t>
  </si>
  <si>
    <t>Intuition</t>
  </si>
  <si>
    <t>Logic</t>
  </si>
  <si>
    <t>Will</t>
  </si>
  <si>
    <t>Initiative</t>
  </si>
  <si>
    <t>Edge</t>
  </si>
  <si>
    <t>Attributes Cost</t>
  </si>
  <si>
    <t>Qualities</t>
  </si>
  <si>
    <t>Negative</t>
  </si>
  <si>
    <t>Allergy (Uncommon, Moderate): Silver</t>
  </si>
  <si>
    <t>Prejudiced (Common, Biased): Corporate Citizens</t>
  </si>
  <si>
    <t>Nano Intolerance</t>
  </si>
  <si>
    <t>Positive</t>
  </si>
  <si>
    <t>Common Sense</t>
  </si>
  <si>
    <t>Skills</t>
  </si>
  <si>
    <t>Skill level</t>
  </si>
  <si>
    <t>+implants</t>
  </si>
  <si>
    <t>Active</t>
  </si>
  <si>
    <t>Cracking</t>
  </si>
  <si>
    <t xml:space="preserve">   Cybercombat</t>
  </si>
  <si>
    <t xml:space="preserve">   Hacking</t>
  </si>
  <si>
    <t xml:space="preserve">      Spec:Exploit</t>
  </si>
  <si>
    <t>K2</t>
  </si>
  <si>
    <t>Electronics</t>
  </si>
  <si>
    <t xml:space="preserve">   Computer</t>
  </si>
  <si>
    <t xml:space="preserve">   Data Search</t>
  </si>
  <si>
    <t>Dodge</t>
  </si>
  <si>
    <t>Automatics</t>
  </si>
  <si>
    <t xml:space="preserve">   Spec: Sub-machine guns</t>
  </si>
  <si>
    <t>Infiltration</t>
  </si>
  <si>
    <t xml:space="preserve">   Spec:Urban</t>
  </si>
  <si>
    <t>Perception</t>
  </si>
  <si>
    <t>Exotic Melee Weapon: Monofilament Whip</t>
  </si>
  <si>
    <t>Pilot Ground Craft</t>
  </si>
  <si>
    <t xml:space="preserve">   Spec: Bikes</t>
  </si>
  <si>
    <t>Athletics</t>
  </si>
  <si>
    <t>Knowledge</t>
  </si>
  <si>
    <t>Starting knowledge skills</t>
  </si>
  <si>
    <t>Professional: Electonics</t>
  </si>
  <si>
    <t>Knowledge points total</t>
  </si>
  <si>
    <t>Professional: Software</t>
  </si>
  <si>
    <t>Professional: Matrix Workings</t>
  </si>
  <si>
    <t>Street: Seattle Sprawls</t>
  </si>
  <si>
    <t>Street: Gangs of Seattle</t>
  </si>
  <si>
    <t>Street: Seattle Corp Activity</t>
  </si>
  <si>
    <t>Language: German</t>
  </si>
  <si>
    <t>Lanuage: English</t>
  </si>
  <si>
    <t>N</t>
  </si>
  <si>
    <t>Contacts</t>
  </si>
  <si>
    <t>Fixer</t>
  </si>
  <si>
    <t xml:space="preserve">   Loyalty</t>
  </si>
  <si>
    <t xml:space="preserve">   Connection</t>
  </si>
  <si>
    <t>Hacker</t>
  </si>
  <si>
    <t>Street Doc</t>
  </si>
  <si>
    <t>Gear</t>
  </si>
  <si>
    <t>Name</t>
  </si>
  <si>
    <t>Price</t>
  </si>
  <si>
    <t>Money Left</t>
  </si>
  <si>
    <t>Q or Rate</t>
  </si>
  <si>
    <t>Other parameters</t>
  </si>
  <si>
    <t>Starting sum</t>
  </si>
  <si>
    <t>Cyberware</t>
  </si>
  <si>
    <t>Essense</t>
  </si>
  <si>
    <t>Total:</t>
  </si>
  <si>
    <t>Commlink</t>
  </si>
  <si>
    <t>Datajack</t>
  </si>
  <si>
    <t>Olfactory Booster</t>
  </si>
  <si>
    <t>Voice Modulator</t>
  </si>
  <si>
    <t xml:space="preserve">   Secondary Pattern</t>
  </si>
  <si>
    <t>Capacity</t>
  </si>
  <si>
    <t>Cybereyes Rating 4</t>
  </si>
  <si>
    <t xml:space="preserve">   Eye Recording Unit</t>
  </si>
  <si>
    <t xml:space="preserve">   Image Link</t>
  </si>
  <si>
    <t xml:space="preserve">   Flare Compensation</t>
  </si>
  <si>
    <t xml:space="preserve">   Low-Light Vision</t>
  </si>
  <si>
    <t xml:space="preserve">   Smartlink</t>
  </si>
  <si>
    <t xml:space="preserve">   Thermographic Vision</t>
  </si>
  <si>
    <t xml:space="preserve">   Vision Enchancement</t>
  </si>
  <si>
    <t xml:space="preserve">   Vision Magnification</t>
  </si>
  <si>
    <t>Encephalon</t>
  </si>
  <si>
    <t>Cyberears Rating 2</t>
  </si>
  <si>
    <t xml:space="preserve">   Sound Link</t>
  </si>
  <si>
    <t xml:space="preserve">   Ear Recording Unit</t>
  </si>
  <si>
    <t xml:space="preserve">   Audio Enhancement</t>
  </si>
  <si>
    <t>Simsence Booster</t>
  </si>
  <si>
    <t>Skillwires</t>
  </si>
  <si>
    <t>Fingertip Compartment</t>
  </si>
  <si>
    <t>Bioware</t>
  </si>
  <si>
    <t>Cerebral Booster</t>
  </si>
  <si>
    <t>Hardware</t>
  </si>
  <si>
    <t>Novatech Airwave - "Civilian" commlink</t>
  </si>
  <si>
    <t xml:space="preserve">   Iris Orb</t>
  </si>
  <si>
    <t>Response</t>
  </si>
  <si>
    <t>Signal</t>
  </si>
  <si>
    <t>System</t>
  </si>
  <si>
    <t>Firewall</t>
  </si>
  <si>
    <t>Novatech Airwave - fake "combat" link, proxy</t>
  </si>
  <si>
    <t xml:space="preserve">   Custom System</t>
  </si>
  <si>
    <t xml:space="preserve">   Custom Firewall</t>
  </si>
  <si>
    <t xml:space="preserve">   Non-standard Wireless Link</t>
  </si>
  <si>
    <t xml:space="preserve">   Response Upgrade</t>
  </si>
  <si>
    <t xml:space="preserve">   Hardening</t>
  </si>
  <si>
    <t xml:space="preserve">   Skinlink</t>
  </si>
  <si>
    <t>Novatech Airwave - actual combat link (implanted)</t>
  </si>
  <si>
    <t xml:space="preserve">   Custom System (Previously Purchased)</t>
  </si>
  <si>
    <t xml:space="preserve">   Custom Firewall (Previously Purchased)</t>
  </si>
  <si>
    <t xml:space="preserve">   Customized Interface</t>
  </si>
  <si>
    <t xml:space="preserve">   Simsense Accelerator</t>
  </si>
  <si>
    <t xml:space="preserve">   Optimization (Stealth)</t>
  </si>
  <si>
    <t>3 (off)</t>
  </si>
  <si>
    <t xml:space="preserve">   Subvocal Microphone</t>
  </si>
  <si>
    <t xml:space="preserve">   Biometric Reader</t>
  </si>
  <si>
    <t xml:space="preserve">   Cryptosense Module</t>
  </si>
  <si>
    <t xml:space="preserve">   Sim Module, hot, so hot</t>
  </si>
  <si>
    <t>Weapons</t>
  </si>
  <si>
    <t>Monofilament Whip</t>
  </si>
  <si>
    <t>HK 227X</t>
  </si>
  <si>
    <t xml:space="preserve">   Sound Supressor</t>
  </si>
  <si>
    <t xml:space="preserve">   Retractable Stock</t>
  </si>
  <si>
    <t xml:space="preserve">   Smartgun System</t>
  </si>
  <si>
    <t xml:space="preserve">   Gas-Vent 3 System</t>
  </si>
  <si>
    <t xml:space="preserve">   Personalized Grip</t>
  </si>
  <si>
    <r>
      <t xml:space="preserve">   </t>
    </r>
    <r>
      <rPr>
        <sz val="11"/>
        <color indexed="8"/>
        <rFont val="Calibri"/>
        <family val="2"/>
      </rPr>
      <t>Spare Clips</t>
    </r>
  </si>
  <si>
    <t xml:space="preserve">        Gel Rounds (price per clip)</t>
  </si>
  <si>
    <t xml:space="preserve">        Stick'n'Shock Rounds</t>
  </si>
  <si>
    <t xml:space="preserve">        Regular Ammo</t>
  </si>
  <si>
    <t>Armor</t>
  </si>
  <si>
    <t>Ballistic</t>
  </si>
  <si>
    <t>Impact</t>
  </si>
  <si>
    <t>Leather Jacket</t>
  </si>
  <si>
    <t xml:space="preserve">   Full-body form-fitting armor</t>
  </si>
  <si>
    <t>6 (3)</t>
  </si>
  <si>
    <t>2 (1)</t>
  </si>
  <si>
    <t xml:space="preserve">   PPP System Forearm Guards</t>
  </si>
  <si>
    <t xml:space="preserve">   PPP System Shin Guards</t>
  </si>
  <si>
    <t xml:space="preserve">   PPP System Arm and Leg Casings</t>
  </si>
  <si>
    <t xml:space="preserve">   PPP System Vitals Protector</t>
  </si>
  <si>
    <t>Vehicle</t>
  </si>
  <si>
    <t>Horizon Double Revolution</t>
  </si>
  <si>
    <t>Mod slots</t>
  </si>
  <si>
    <t xml:space="preserve">   Gyro Stabilization</t>
  </si>
  <si>
    <t xml:space="preserve">   Smart Tires</t>
  </si>
  <si>
    <t xml:space="preserve">   Smuggling Compartment, Shielded (MAD)</t>
  </si>
  <si>
    <t xml:space="preserve">   Vehicle Tag Eraser</t>
  </si>
  <si>
    <t xml:space="preserve">   Morphing License Plate</t>
  </si>
  <si>
    <t xml:space="preserve">   Spoof Chip </t>
  </si>
  <si>
    <t>Equipment</t>
  </si>
  <si>
    <t>Jammer, Directional</t>
  </si>
  <si>
    <t>Micro-Transceiver</t>
  </si>
  <si>
    <t>Tag Eraser</t>
  </si>
  <si>
    <t>Certified Credstick</t>
  </si>
  <si>
    <t>Fake Weapon (Automatics) License</t>
  </si>
  <si>
    <t>Fake Private Detective License</t>
  </si>
  <si>
    <t>Fake Software License (Freelance Security Audit)</t>
  </si>
  <si>
    <t>Fake SIN Rating 6</t>
  </si>
  <si>
    <t>Plasteel Restraints</t>
  </si>
  <si>
    <t>Plastic Restraints (per 10)</t>
  </si>
  <si>
    <t>Climbing Gear</t>
  </si>
  <si>
    <t>Flashlight</t>
  </si>
  <si>
    <t>Rappeling Gloves</t>
  </si>
  <si>
    <t>Respirator</t>
  </si>
  <si>
    <t>Grapple Gun</t>
  </si>
  <si>
    <t xml:space="preserve">   Myomeric Rope</t>
  </si>
  <si>
    <t>Biomonitor</t>
  </si>
  <si>
    <t>Medkit</t>
  </si>
  <si>
    <t xml:space="preserve">   Medkit Supplies</t>
  </si>
  <si>
    <t>DocWagon Basic</t>
  </si>
  <si>
    <t>Datachips</t>
  </si>
  <si>
    <t>Zero</t>
  </si>
  <si>
    <t xml:space="preserve"> -2 to toxin resistance; cancels Allergy penalties</t>
  </si>
  <si>
    <t>Cram</t>
  </si>
  <si>
    <t xml:space="preserve"> +1 Reaction, +1 Initiative Pass for 8 hours, then 6S</t>
  </si>
  <si>
    <t>Kamikaze</t>
  </si>
  <si>
    <t xml:space="preserve"> +1 Body, +1 Agility, +2 Strength, +1 Willpower, +1 Initiative Pass, High Pain Tolerance 3 for 10x1D6 minutes, then 6S and –1 Reaction and –1 Willpower for 10 x 1D6 minutes</t>
  </si>
  <si>
    <t>Long Haul</t>
  </si>
  <si>
    <t>4 days without sleep, then 8d6 hours of sleeping</t>
  </si>
  <si>
    <t>Snuff</t>
  </si>
  <si>
    <t xml:space="preserve"> +1 Reaction, Pain Tolerance 1 for 10 x 1D6 minutes</t>
  </si>
  <si>
    <t>Slab</t>
  </si>
  <si>
    <t>Hibernate for 10-Body hours</t>
  </si>
  <si>
    <t>Handheld Sensor Package</t>
  </si>
  <si>
    <t xml:space="preserve">    Directional Microphone</t>
  </si>
  <si>
    <t xml:space="preserve">    Laser Microphone</t>
  </si>
  <si>
    <t xml:space="preserve">   Radio Signal Scanner</t>
  </si>
  <si>
    <t>Fiberoptic Cable</t>
  </si>
  <si>
    <t>Lifestyle</t>
  </si>
  <si>
    <t xml:space="preserve">Total </t>
  </si>
  <si>
    <t>Comforts</t>
  </si>
  <si>
    <t>Entertainment</t>
  </si>
  <si>
    <t>Necessities</t>
  </si>
  <si>
    <t>Neighborhood</t>
  </si>
  <si>
    <t>Security</t>
  </si>
  <si>
    <t>Workplace</t>
  </si>
  <si>
    <t>Software</t>
  </si>
  <si>
    <t>Ergonomic</t>
  </si>
  <si>
    <t>Analyze</t>
  </si>
  <si>
    <t>Browse</t>
  </si>
  <si>
    <t>Edit</t>
  </si>
  <si>
    <t xml:space="preserve">   Ergonomic</t>
  </si>
  <si>
    <t>Command</t>
  </si>
  <si>
    <t>Non-ergonomic</t>
  </si>
  <si>
    <t>Encrypt</t>
  </si>
  <si>
    <t>Reality Filter</t>
  </si>
  <si>
    <t>Scan</t>
  </si>
  <si>
    <t>Attack</t>
  </si>
  <si>
    <t>Biofeedback Filters</t>
  </si>
  <si>
    <t>Decrypt</t>
  </si>
  <si>
    <t>Defuse</t>
  </si>
  <si>
    <t>ECCM</t>
  </si>
  <si>
    <t>Exploit</t>
  </si>
  <si>
    <t>Medic</t>
  </si>
  <si>
    <t>Sniffer</t>
  </si>
  <si>
    <t>Spoof</t>
  </si>
  <si>
    <t>Stealth</t>
  </si>
  <si>
    <t>Track</t>
  </si>
  <si>
    <t>Iris Antivirus</t>
  </si>
  <si>
    <t>Mapsofts</t>
  </si>
  <si>
    <t>Datasofts</t>
  </si>
  <si>
    <t>Agent</t>
  </si>
  <si>
    <t>Anonymization</t>
  </si>
  <si>
    <t>Anonymizing proxy service</t>
  </si>
  <si>
    <t>Anonymized commcode (calls/messaging)</t>
  </si>
  <si>
    <t>Metatype</t>
  </si>
  <si>
    <t>Basic</t>
  </si>
  <si>
    <t>Augmented</t>
  </si>
  <si>
    <t>Chem-boosted</t>
  </si>
  <si>
    <t>Street Cred</t>
  </si>
  <si>
    <t>-</t>
  </si>
  <si>
    <t>Notoriery</t>
  </si>
  <si>
    <t>AR</t>
  </si>
  <si>
    <t>VR</t>
  </si>
  <si>
    <t>Hot VR</t>
  </si>
  <si>
    <t>Ips</t>
  </si>
  <si>
    <t>13 dice to hit with his SMG</t>
  </si>
  <si>
    <t>3 pirated level 5 programs</t>
  </si>
  <si>
    <t>Backdoor at the Seattle air traffic control host</t>
  </si>
  <si>
    <t>Sniffer bug at the biochemist's commlink</t>
  </si>
  <si>
    <t>Contact book and comcall log from one of the guys Caine was talking to</t>
  </si>
  <si>
    <t>Caine's contact book and comcall log</t>
  </si>
  <si>
    <t>Analytical Mind</t>
  </si>
  <si>
    <t>Skillsofts</t>
  </si>
  <si>
    <t>Rating</t>
  </si>
  <si>
    <t>Bonuses</t>
  </si>
  <si>
    <t>Linked Attribute</t>
  </si>
  <si>
    <t>LA Value</t>
  </si>
  <si>
    <t>Disguise</t>
  </si>
  <si>
    <t xml:space="preserve">   Electronic Warfare</t>
  </si>
  <si>
    <t>Negotiation</t>
  </si>
  <si>
    <t xml:space="preserve">      Spec: Signal Detection and Interception</t>
  </si>
  <si>
    <t>Medicine</t>
  </si>
  <si>
    <t>Gunnery</t>
  </si>
  <si>
    <t>Heavy Weapons</t>
  </si>
  <si>
    <t>Navigation</t>
  </si>
  <si>
    <t>Survival</t>
  </si>
  <si>
    <t>Willpower</t>
  </si>
  <si>
    <t xml:space="preserve">      Spec:Novatech Commlinks</t>
  </si>
  <si>
    <t xml:space="preserve">   Hardware</t>
  </si>
  <si>
    <t xml:space="preserve">   Software</t>
  </si>
  <si>
    <t xml:space="preserve">   Spec: Ranged Combat</t>
  </si>
  <si>
    <t xml:space="preserve"> +3 vision or hearing, +6 smell</t>
  </si>
  <si>
    <t>EMW: Monofilament Whip</t>
  </si>
  <si>
    <t xml:space="preserve">   Climbing</t>
  </si>
  <si>
    <t xml:space="preserve"> +2 for gloves</t>
  </si>
  <si>
    <t xml:space="preserve">   Gymnastics</t>
  </si>
  <si>
    <t xml:space="preserve">   Running</t>
  </si>
  <si>
    <t xml:space="preserve">   Swimming</t>
  </si>
  <si>
    <t>First Aid</t>
  </si>
  <si>
    <t xml:space="preserve"> +6 First Aid Kit</t>
  </si>
  <si>
    <t xml:space="preserve">   Spec: Combat Wounds</t>
  </si>
  <si>
    <t>Etiquette</t>
  </si>
  <si>
    <t xml:space="preserve">   Spec: Matrix</t>
  </si>
  <si>
    <t>Knowledges</t>
  </si>
  <si>
    <t>Loyalty</t>
  </si>
  <si>
    <t>Connection</t>
  </si>
  <si>
    <t>Johnson (Ares)</t>
  </si>
  <si>
    <t>Essense Total</t>
  </si>
  <si>
    <t>Implanted commlink</t>
  </si>
  <si>
    <t>Duh, datajack</t>
  </si>
  <si>
    <t xml:space="preserve"> +Rating to all Perception tests with smell</t>
  </si>
  <si>
    <t>Talk louder or mimic sounds or sing awesomely</t>
  </si>
  <si>
    <t>Perfect reproduction of other's voice</t>
  </si>
  <si>
    <t>Records everything the character sees</t>
  </si>
  <si>
    <t>Shows its data input in the character's field of vision</t>
  </si>
  <si>
    <t>Eleminates vision modifiers for flare</t>
  </si>
  <si>
    <t>Low-light vision mode, duh</t>
  </si>
  <si>
    <t>Links to a weapon's smartgun system. Shows distance to target.</t>
  </si>
  <si>
    <t>Thermo vision mode, duh</t>
  </si>
  <si>
    <t xml:space="preserve"> +3 to visual Perception dice pools</t>
  </si>
  <si>
    <t>Eleminates range modifiers when shooting after a Take Aim action</t>
  </si>
  <si>
    <t xml:space="preserve"> +1 die to all skills with Logic as linked attribute</t>
  </si>
  <si>
    <t>Allows the character to hear its data input</t>
  </si>
  <si>
    <t>Records everything the character hears</t>
  </si>
  <si>
    <t xml:space="preserve"> +3 to audial perception test</t>
  </si>
  <si>
    <t xml:space="preserve"> +1 IP when in VR</t>
  </si>
  <si>
    <t>Allows the character to use skillwares up to its rating</t>
  </si>
  <si>
    <t>Small compartment, Intuition+Perception(4) to notice it</t>
  </si>
  <si>
    <t>Autoinjector, reusable, 6 doses</t>
  </si>
  <si>
    <t xml:space="preserve"> +Rating to Logic</t>
  </si>
  <si>
    <t>1 in Seattle</t>
  </si>
  <si>
    <t xml:space="preserve">   Iris Orb OS</t>
  </si>
  <si>
    <t xml:space="preserve">   Holo Projector</t>
  </si>
  <si>
    <t xml:space="preserve"> +1 to Matrix Initiative</t>
  </si>
  <si>
    <t xml:space="preserve"> +1 IP when in hot VR</t>
  </si>
  <si>
    <t>Pirated, legal:</t>
  </si>
  <si>
    <t>Seattle, UCAS, São Paulo, Rio de Janeiro, Salvador, Brazilia, Fortaleza, Amazonia</t>
  </si>
  <si>
    <t>Linguasofts</t>
  </si>
  <si>
    <t>Portugese, Spanish, two native Indian</t>
  </si>
  <si>
    <t>Days paid for</t>
  </si>
  <si>
    <t>Reach</t>
  </si>
  <si>
    <t>Damage</t>
  </si>
  <si>
    <t>AP</t>
  </si>
  <si>
    <t>8P</t>
  </si>
  <si>
    <t>Mode</t>
  </si>
  <si>
    <t>RC</t>
  </si>
  <si>
    <t>Ammo</t>
  </si>
  <si>
    <t>5P</t>
  </si>
  <si>
    <t>SA/BF/FA</t>
  </si>
  <si>
    <t>4 (5)</t>
  </si>
  <si>
    <t>28(с)</t>
  </si>
  <si>
    <t>In Seattle</t>
  </si>
  <si>
    <t xml:space="preserve"> -6 to Perception tests to notice the weapon being used</t>
  </si>
  <si>
    <t xml:space="preserve"> +1 to RC when braced against shoulder</t>
  </si>
  <si>
    <t xml:space="preserve"> +2 to dice pools to hit, eject clips, image link with rounds left in clip etc</t>
  </si>
  <si>
    <t xml:space="preserve"> +3 to RC</t>
  </si>
  <si>
    <t xml:space="preserve"> +1 to RC</t>
  </si>
  <si>
    <t xml:space="preserve"> Duh skinlink</t>
  </si>
  <si>
    <t>Total</t>
  </si>
  <si>
    <t>In Clip</t>
  </si>
  <si>
    <r>
      <t xml:space="preserve">   </t>
    </r>
    <r>
      <rPr>
        <sz val="11"/>
        <color indexed="22"/>
        <rFont val="Calibri"/>
        <family val="2"/>
      </rPr>
      <t>Spare Clips</t>
    </r>
  </si>
  <si>
    <t xml:space="preserve">        Gel Rounds</t>
  </si>
  <si>
    <t>7S</t>
  </si>
  <si>
    <t xml:space="preserve"> +2 to Impact</t>
  </si>
  <si>
    <t>6S</t>
  </si>
  <si>
    <t xml:space="preserve"> -half</t>
  </si>
  <si>
    <t>Ares Executive Protector</t>
  </si>
  <si>
    <t xml:space="preserve">   Briefcase</t>
  </si>
  <si>
    <t>6 (7)</t>
  </si>
  <si>
    <t>30(с)</t>
  </si>
  <si>
    <t xml:space="preserve">   Folding stock</t>
  </si>
  <si>
    <t xml:space="preserve"> +1 RC when braced against shoulder</t>
  </si>
  <si>
    <t xml:space="preserve">   Internal sound suppressor</t>
  </si>
  <si>
    <t xml:space="preserve">   Gas-Vent 3 System Modification</t>
  </si>
  <si>
    <t xml:space="preserve">   Personalized Grip Modification</t>
  </si>
  <si>
    <t xml:space="preserve"> +1 RC</t>
  </si>
  <si>
    <t xml:space="preserve">   Skinlink Modification</t>
  </si>
  <si>
    <t>Duh skinlink</t>
  </si>
  <si>
    <t xml:space="preserve">   Auto-adjusting underbarrel weight</t>
  </si>
  <si>
    <t xml:space="preserve"> +1 to RC when firing in single shot mode, +2 when in bursts</t>
  </si>
  <si>
    <t xml:space="preserve">   Extreme Environment Mod</t>
  </si>
  <si>
    <t xml:space="preserve">   Spare Clips</t>
  </si>
  <si>
    <t>Loaded</t>
  </si>
  <si>
    <t xml:space="preserve">       Stick'n'Shock Rounds</t>
  </si>
  <si>
    <t xml:space="preserve">      Regular Armor</t>
  </si>
  <si>
    <t xml:space="preserve"> -</t>
  </si>
  <si>
    <t xml:space="preserve">   Full-body form-fitting armor with massaging liners</t>
  </si>
  <si>
    <t xml:space="preserve">  Chemical Protection level 6</t>
  </si>
  <si>
    <t>Actioneer Business Clothes</t>
  </si>
  <si>
    <t xml:space="preserve">   Radio Signal Scanner Rating 6</t>
  </si>
  <si>
    <t xml:space="preserve">   Fire Resistance Level 6</t>
  </si>
  <si>
    <t xml:space="preserve">   Chemical Protection Level 6</t>
  </si>
  <si>
    <t>Mod Slots used</t>
  </si>
  <si>
    <t xml:space="preserve"> +2 to handling test if failure would make the cycle crush</t>
  </si>
  <si>
    <t>Handling</t>
  </si>
  <si>
    <t>Accel</t>
  </si>
  <si>
    <t>Speed</t>
  </si>
  <si>
    <t>Pilot</t>
  </si>
  <si>
    <t xml:space="preserve"> +3</t>
  </si>
  <si>
    <t>15/25</t>
  </si>
  <si>
    <t>Sensor</t>
  </si>
  <si>
    <r>
      <t xml:space="preserve">Jammer, Directional </t>
    </r>
    <r>
      <rPr>
        <sz val="11"/>
        <color indexed="22"/>
        <rFont val="Calibri"/>
        <family val="2"/>
      </rPr>
      <t>(x2)</t>
    </r>
  </si>
  <si>
    <t xml:space="preserve"> -Rating from Signal for devices in a 30-degree cone, -1 to R for each 20 of distance</t>
  </si>
  <si>
    <r>
      <t xml:space="preserve">Micro-Transceiver  </t>
    </r>
    <r>
      <rPr>
        <sz val="11"/>
        <color indexed="22"/>
        <rFont val="Calibri"/>
        <family val="2"/>
      </rPr>
      <t>(x2)</t>
    </r>
  </si>
  <si>
    <t>Subvocal mic+earbud, Rating=Signal rating</t>
  </si>
  <si>
    <r>
      <t xml:space="preserve">Tag Eraser  </t>
    </r>
    <r>
      <rPr>
        <sz val="11"/>
        <color indexed="22"/>
        <rFont val="Calibri"/>
        <family val="2"/>
      </rPr>
      <t>(x2)</t>
    </r>
  </si>
  <si>
    <t>Burns out non-hardened RFIDs</t>
  </si>
  <si>
    <t>Hurr-durr credstick</t>
  </si>
  <si>
    <t>Security License (Security company worker)</t>
  </si>
  <si>
    <r>
      <t xml:space="preserve">Plasteel Restraints  </t>
    </r>
    <r>
      <rPr>
        <sz val="11"/>
        <color indexed="22"/>
        <rFont val="Calibri"/>
        <family val="2"/>
      </rPr>
      <t>(x2)</t>
    </r>
  </si>
  <si>
    <t>Heat-fused, Armor/Structure 15, remain until the subject is cut free</t>
  </si>
  <si>
    <r>
      <t xml:space="preserve">Plastic Restraints (per 10)  </t>
    </r>
    <r>
      <rPr>
        <sz val="11"/>
        <color indexed="22"/>
        <rFont val="Calibri"/>
        <family val="2"/>
      </rPr>
      <t>(x2)</t>
    </r>
  </si>
  <si>
    <t>Armor/Structure 6</t>
  </si>
  <si>
    <r>
      <t xml:space="preserve">Climbing Gear  </t>
    </r>
    <r>
      <rPr>
        <sz val="11"/>
        <color indexed="22"/>
        <rFont val="Calibri"/>
        <family val="2"/>
      </rPr>
      <t>(x2)</t>
    </r>
  </si>
  <si>
    <t>Harnesses, carabines, gloves, crampons and the like</t>
  </si>
  <si>
    <r>
      <t xml:space="preserve">Rappeling Gloves  </t>
    </r>
    <r>
      <rPr>
        <sz val="11"/>
        <color indexed="22"/>
        <rFont val="Calibri"/>
        <family val="2"/>
      </rPr>
      <t>(x2)</t>
    </r>
  </si>
  <si>
    <t xml:space="preserve"> +2 Str when climbing</t>
  </si>
  <si>
    <t xml:space="preserve"> +6 to toxin resistance tests</t>
  </si>
  <si>
    <r>
      <t xml:space="preserve">Grapple Gun  </t>
    </r>
    <r>
      <rPr>
        <sz val="11"/>
        <color indexed="22"/>
        <rFont val="Calibri"/>
        <family val="2"/>
      </rPr>
      <t>(x2)</t>
    </r>
  </si>
  <si>
    <t xml:space="preserve"> Shoots a hook as far as 75 meters, has a built-in winch</t>
  </si>
  <si>
    <t xml:space="preserve"> Up to 30 meters can be controlled: tied or passed around an obstacle</t>
  </si>
  <si>
    <t>Survival Knife (with a built-in GPS)</t>
  </si>
  <si>
    <t>Measures heart rate, blood pressure, temperature, takes samples etc</t>
  </si>
  <si>
    <t xml:space="preserve"> +Rating to First Aid tests</t>
  </si>
  <si>
    <r>
      <t xml:space="preserve">Handheld Sensor Package  </t>
    </r>
    <r>
      <rPr>
        <sz val="11"/>
        <color indexed="22"/>
        <rFont val="Calibri"/>
        <family val="2"/>
      </rPr>
      <t>(x2)</t>
    </r>
  </si>
  <si>
    <t>Eavesdropping up to 100 meters</t>
  </si>
  <si>
    <t>Sound pickup from a window glass up to 100 meters, Perception+Rating for tests</t>
  </si>
  <si>
    <r>
      <t xml:space="preserve">Handheld Sensor Package </t>
    </r>
    <r>
      <rPr>
        <sz val="11"/>
        <color indexed="22"/>
        <rFont val="Calibri"/>
        <family val="2"/>
      </rPr>
      <t xml:space="preserve"> (x2)</t>
    </r>
  </si>
  <si>
    <t>Works as Sniffer (Rating) program</t>
  </si>
  <si>
    <t>Liquid Analyzer</t>
  </si>
  <si>
    <t>Analyzes liquid's chemical build-up</t>
  </si>
  <si>
    <t>Glowand</t>
  </si>
  <si>
    <t>Lights up near astrally active entities</t>
  </si>
  <si>
    <t>Leechband</t>
  </si>
  <si>
    <t>Glow when an astral form passes</t>
  </si>
  <si>
    <t>Scent-masking Cigarettes</t>
  </si>
  <si>
    <t>Mask scent for 6 hours</t>
  </si>
  <si>
    <t>Drugs</t>
  </si>
  <si>
    <t>Doses</t>
  </si>
  <si>
    <t>Effect</t>
  </si>
  <si>
    <t xml:space="preserve"> +1 Body, +1 Agility, +2 Strength, +1 Willpower, +1 Initiative Pass, </t>
  </si>
  <si>
    <t xml:space="preserve">High Pain Tolerance 3 for 10x1D6 minutes, </t>
  </si>
  <si>
    <t>then 6S and  –1 Reaction and –1 Willpower for 10 x 1D6 minutes</t>
  </si>
  <si>
    <t>Autoinjector</t>
  </si>
  <si>
    <t>Laes</t>
  </si>
  <si>
    <t>Resist 10S or fall unconsious for 20*d6; lose memory of last 12-Body hours</t>
  </si>
  <si>
    <t>Overdrive</t>
  </si>
  <si>
    <t xml:space="preserve"> +1 Reaction, +1 to all Logic-linked skills for 10-Body hours; then 8S</t>
  </si>
  <si>
    <t>Trance</t>
  </si>
  <si>
    <t xml:space="preserve"> +1 Intuition, +2 to all Logic-linked skills for 6-Body hours; then Paralysis of the same duration</t>
  </si>
  <si>
    <t>Price per month</t>
  </si>
  <si>
    <t>Days paid</t>
  </si>
  <si>
    <t>Drones</t>
  </si>
  <si>
    <t>S-B Microskimmer</t>
  </si>
  <si>
    <t>MCT-Nissan Roto-drone</t>
  </si>
  <si>
    <t>Steel Lynx combat drone</t>
  </si>
  <si>
    <t xml:space="preserve">   Defense 3 Autosoft</t>
  </si>
  <si>
    <t xml:space="preserve">   Targeting 3 Autosoft</t>
  </si>
  <si>
    <t xml:space="preserve">   Weapon Mount (External, Fixed, Remote-controlled)</t>
  </si>
  <si>
    <t xml:space="preserve">      Ares Alpha</t>
  </si>
  <si>
    <t xml:space="preserve">         Smartlink</t>
  </si>
  <si>
    <t xml:space="preserve">         Underbarrel grenade launcher</t>
  </si>
  <si>
    <t xml:space="preserve">             Airburst Link</t>
  </si>
  <si>
    <t xml:space="preserve">             Ammo skip system</t>
  </si>
  <si>
    <t xml:space="preserve">         Gas Vent 3 Modification</t>
  </si>
  <si>
    <t xml:space="preserve">         Skinlink</t>
  </si>
  <si>
    <t xml:space="preserve">         Foregrip</t>
  </si>
  <si>
    <t xml:space="preserve">         Flashlight</t>
  </si>
  <si>
    <t xml:space="preserve">         Extreme environment mod</t>
  </si>
  <si>
    <t xml:space="preserve">         Drum (100 shells)</t>
  </si>
  <si>
    <t xml:space="preserve">   Armor Rating 20 (Normal)</t>
  </si>
  <si>
    <t xml:space="preserve">   Chameleon Coating</t>
  </si>
  <si>
    <t>Shells total</t>
  </si>
  <si>
    <t>Currently loaded</t>
  </si>
  <si>
    <t xml:space="preserve">   Regular ammo drum</t>
  </si>
  <si>
    <t xml:space="preserve">   Stick'n'Shock ammo drums</t>
  </si>
  <si>
    <t xml:space="preserve">   FlashBang Grenades</t>
  </si>
  <si>
    <t xml:space="preserve">   Frag Grenades</t>
  </si>
  <si>
    <t xml:space="preserve">   High Explosive Grenades</t>
  </si>
  <si>
    <t xml:space="preserve">   White Phosphorous Grenades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</si>
</sst>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i/>
      <sz val="11"/>
      <color indexed="22"/>
      <name val="Calibri"/>
      <family val="2"/>
    </font>
    <font>
      <sz val="11"/>
      <name val="Calibri"/>
      <family val="2"/>
    </font>
    <font>
      <i/>
      <sz val="11"/>
      <name val="Calibri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8"/>
      </top>
      <bottom style="thin">
        <color indexed="10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30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medium">
        <color indexed="8"/>
      </left>
      <right style="thin">
        <color indexed="30"/>
      </right>
      <top>
        <color indexed="63"/>
      </top>
      <bottom style="thin">
        <color indexed="62"/>
      </bottom>
    </border>
    <border>
      <left>
        <color indexed="63"/>
      </left>
      <right style="medium">
        <color indexed="49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49"/>
      </right>
      <top style="medium">
        <color indexed="8"/>
      </top>
      <bottom style="thin">
        <color indexed="49"/>
      </bottom>
    </border>
    <border>
      <left style="thin">
        <color indexed="49"/>
      </left>
      <right style="medium">
        <color indexed="49"/>
      </right>
      <top style="medium">
        <color indexed="8"/>
      </top>
      <bottom style="thin">
        <color indexed="49"/>
      </bottom>
    </border>
    <border>
      <left>
        <color indexed="63"/>
      </left>
      <right style="medium">
        <color indexed="49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 style="medium">
        <color indexed="49"/>
      </right>
      <top>
        <color indexed="63"/>
      </top>
      <bottom>
        <color indexed="63"/>
      </bottom>
    </border>
    <border>
      <left>
        <color indexed="63"/>
      </left>
      <right style="medium">
        <color indexed="49"/>
      </right>
      <top>
        <color indexed="63"/>
      </top>
      <bottom style="medium">
        <color indexed="49"/>
      </bottom>
    </border>
    <border>
      <left style="medium">
        <color indexed="49"/>
      </left>
      <right style="thin">
        <color indexed="49"/>
      </right>
      <top>
        <color indexed="63"/>
      </top>
      <bottom style="medium">
        <color indexed="49"/>
      </bottom>
    </border>
    <border>
      <left style="thin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 style="medium">
        <color indexed="8"/>
      </left>
      <right style="medium">
        <color indexed="49"/>
      </right>
      <top>
        <color indexed="63"/>
      </top>
      <bottom>
        <color indexed="63"/>
      </bottom>
    </border>
    <border>
      <left style="medium">
        <color indexed="49"/>
      </left>
      <right style="thin">
        <color indexed="49"/>
      </right>
      <top style="medium">
        <color indexed="49"/>
      </top>
      <bottom style="medium">
        <color indexed="49"/>
      </bottom>
    </border>
    <border>
      <left>
        <color indexed="63"/>
      </left>
      <right style="thin">
        <color indexed="49"/>
      </right>
      <top>
        <color indexed="63"/>
      </top>
      <bottom style="medium">
        <color indexed="49"/>
      </bottom>
    </border>
    <border>
      <left>
        <color indexed="63"/>
      </left>
      <right style="medium">
        <color indexed="49"/>
      </right>
      <top style="medium">
        <color indexed="49"/>
      </top>
      <bottom>
        <color indexed="63"/>
      </bottom>
    </border>
    <border>
      <left style="thin">
        <color indexed="49"/>
      </left>
      <right style="medium">
        <color indexed="49"/>
      </right>
      <top style="medium">
        <color indexed="49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9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2" fillId="0" borderId="4" xfId="0" applyFont="1" applyBorder="1" applyAlignment="1">
      <alignment/>
    </xf>
    <xf numFmtId="165" fontId="0" fillId="0" borderId="5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0" xfId="0" applyBorder="1" applyAlignment="1">
      <alignment/>
    </xf>
    <xf numFmtId="164" fontId="0" fillId="0" borderId="11" xfId="0" applyBorder="1" applyAlignment="1">
      <alignment/>
    </xf>
    <xf numFmtId="164" fontId="3" fillId="0" borderId="10" xfId="0" applyFont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2" fillId="0" borderId="4" xfId="0" applyFont="1" applyFill="1" applyBorder="1" applyAlignment="1">
      <alignment/>
    </xf>
    <xf numFmtId="164" fontId="3" fillId="0" borderId="10" xfId="0" applyFont="1" applyFill="1" applyBorder="1" applyAlignment="1">
      <alignment/>
    </xf>
    <xf numFmtId="164" fontId="0" fillId="0" borderId="0" xfId="0" applyNumberFormat="1" applyAlignment="1">
      <alignment/>
    </xf>
    <xf numFmtId="164" fontId="3" fillId="0" borderId="4" xfId="0" applyFont="1" applyBorder="1" applyAlignment="1">
      <alignment/>
    </xf>
    <xf numFmtId="164" fontId="0" fillId="0" borderId="7" xfId="0" applyFont="1" applyFill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/>
    </xf>
    <xf numFmtId="164" fontId="2" fillId="0" borderId="10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0" fillId="0" borderId="5" xfId="0" applyFill="1" applyBorder="1" applyAlignment="1">
      <alignment/>
    </xf>
    <xf numFmtId="164" fontId="3" fillId="0" borderId="10" xfId="0" applyFont="1" applyBorder="1" applyAlignment="1">
      <alignment wrapText="1"/>
    </xf>
    <xf numFmtId="164" fontId="0" fillId="0" borderId="8" xfId="0" applyFill="1" applyBorder="1" applyAlignment="1">
      <alignment/>
    </xf>
    <xf numFmtId="164" fontId="3" fillId="0" borderId="4" xfId="0" applyFont="1" applyFill="1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6" xfId="0" applyFont="1" applyFill="1" applyBorder="1" applyAlignment="1">
      <alignment/>
    </xf>
    <xf numFmtId="164" fontId="0" fillId="0" borderId="9" xfId="0" applyFill="1" applyBorder="1" applyAlignment="1">
      <alignment/>
    </xf>
    <xf numFmtId="164" fontId="0" fillId="0" borderId="11" xfId="0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6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165" fontId="0" fillId="0" borderId="11" xfId="0" applyNumberFormat="1" applyFont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Border="1" applyAlignment="1">
      <alignment/>
    </xf>
    <xf numFmtId="164" fontId="0" fillId="0" borderId="10" xfId="0" applyFont="1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4" fillId="0" borderId="0" xfId="0" applyFont="1" applyFill="1" applyBorder="1" applyAlignment="1">
      <alignment/>
    </xf>
    <xf numFmtId="164" fontId="0" fillId="0" borderId="14" xfId="0" applyFont="1" applyFill="1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Font="1" applyFill="1" applyBorder="1" applyAlignment="1">
      <alignment/>
    </xf>
    <xf numFmtId="164" fontId="0" fillId="0" borderId="17" xfId="0" applyBorder="1" applyAlignment="1">
      <alignment/>
    </xf>
    <xf numFmtId="164" fontId="0" fillId="0" borderId="18" xfId="0" applyFill="1" applyBorder="1" applyAlignment="1">
      <alignment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0" borderId="22" xfId="0" applyFill="1" applyBorder="1" applyAlignment="1">
      <alignment/>
    </xf>
    <xf numFmtId="164" fontId="0" fillId="0" borderId="23" xfId="0" applyFont="1" applyFill="1" applyBorder="1" applyAlignment="1">
      <alignment/>
    </xf>
    <xf numFmtId="164" fontId="3" fillId="0" borderId="24" xfId="0" applyFont="1" applyFill="1" applyBorder="1" applyAlignment="1">
      <alignment/>
    </xf>
    <xf numFmtId="164" fontId="0" fillId="0" borderId="25" xfId="0" applyFont="1" applyFill="1" applyBorder="1" applyAlignment="1">
      <alignment/>
    </xf>
    <xf numFmtId="164" fontId="0" fillId="0" borderId="25" xfId="0" applyFont="1" applyBorder="1" applyAlignment="1">
      <alignment/>
    </xf>
    <xf numFmtId="164" fontId="0" fillId="0" borderId="26" xfId="0" applyFont="1" applyBorder="1" applyAlignment="1">
      <alignment/>
    </xf>
    <xf numFmtId="164" fontId="0" fillId="0" borderId="27" xfId="0" applyFont="1" applyFill="1" applyBorder="1" applyAlignment="1">
      <alignment/>
    </xf>
    <xf numFmtId="164" fontId="0" fillId="0" borderId="28" xfId="0" applyFill="1" applyBorder="1" applyAlignment="1">
      <alignment/>
    </xf>
    <xf numFmtId="164" fontId="0" fillId="0" borderId="29" xfId="0" applyFont="1" applyBorder="1" applyAlignment="1">
      <alignment/>
    </xf>
    <xf numFmtId="164" fontId="0" fillId="0" borderId="28" xfId="0" applyBorder="1" applyAlignment="1">
      <alignment/>
    </xf>
    <xf numFmtId="164" fontId="5" fillId="0" borderId="10" xfId="0" applyFont="1" applyBorder="1" applyAlignment="1">
      <alignment/>
    </xf>
    <xf numFmtId="164" fontId="5" fillId="0" borderId="30" xfId="0" applyFont="1" applyFill="1" applyBorder="1" applyAlignment="1">
      <alignment/>
    </xf>
    <xf numFmtId="164" fontId="5" fillId="0" borderId="30" xfId="0" applyFont="1" applyBorder="1" applyAlignment="1">
      <alignment/>
    </xf>
    <xf numFmtId="164" fontId="5" fillId="0" borderId="31" xfId="0" applyFont="1" applyBorder="1" applyAlignment="1">
      <alignment/>
    </xf>
    <xf numFmtId="164" fontId="5" fillId="0" borderId="32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33" xfId="0" applyFont="1" applyFill="1" applyBorder="1" applyAlignment="1">
      <alignment/>
    </xf>
    <xf numFmtId="164" fontId="5" fillId="0" borderId="34" xfId="0" applyFont="1" applyFill="1" applyBorder="1" applyAlignment="1">
      <alignment/>
    </xf>
    <xf numFmtId="164" fontId="5" fillId="0" borderId="34" xfId="0" applyFont="1" applyBorder="1" applyAlignment="1">
      <alignment/>
    </xf>
    <xf numFmtId="164" fontId="5" fillId="0" borderId="35" xfId="0" applyFont="1" applyFill="1" applyBorder="1" applyAlignment="1">
      <alignment/>
    </xf>
    <xf numFmtId="164" fontId="4" fillId="0" borderId="0" xfId="0" applyFont="1" applyBorder="1" applyAlignment="1">
      <alignment/>
    </xf>
    <xf numFmtId="164" fontId="5" fillId="0" borderId="1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6" fillId="0" borderId="10" xfId="0" applyFont="1" applyBorder="1" applyAlignment="1">
      <alignment/>
    </xf>
    <xf numFmtId="164" fontId="5" fillId="0" borderId="36" xfId="0" applyFont="1" applyFill="1" applyBorder="1" applyAlignment="1">
      <alignment/>
    </xf>
    <xf numFmtId="164" fontId="5" fillId="0" borderId="37" xfId="0" applyFont="1" applyFill="1" applyBorder="1" applyAlignment="1">
      <alignment/>
    </xf>
    <xf numFmtId="164" fontId="5" fillId="0" borderId="37" xfId="0" applyFont="1" applyBorder="1" applyAlignment="1">
      <alignment/>
    </xf>
    <xf numFmtId="164" fontId="0" fillId="0" borderId="38" xfId="0" applyFont="1" applyBorder="1" applyAlignment="1">
      <alignment/>
    </xf>
    <xf numFmtId="164" fontId="7" fillId="0" borderId="30" xfId="0" applyFont="1" applyFill="1" applyBorder="1" applyAlignment="1">
      <alignment/>
    </xf>
    <xf numFmtId="164" fontId="7" fillId="0" borderId="30" xfId="0" applyFont="1" applyBorder="1" applyAlignment="1">
      <alignment/>
    </xf>
    <xf numFmtId="164" fontId="7" fillId="0" borderId="31" xfId="0" applyFont="1" applyBorder="1" applyAlignment="1">
      <alignment/>
    </xf>
    <xf numFmtId="164" fontId="7" fillId="0" borderId="32" xfId="0" applyFont="1" applyBorder="1" applyAlignment="1">
      <alignment/>
    </xf>
    <xf numFmtId="164" fontId="7" fillId="0" borderId="34" xfId="0" applyFont="1" applyFill="1" applyBorder="1" applyAlignment="1">
      <alignment/>
    </xf>
    <xf numFmtId="164" fontId="7" fillId="0" borderId="34" xfId="0" applyFont="1" applyBorder="1" applyAlignment="1">
      <alignment/>
    </xf>
    <xf numFmtId="164" fontId="7" fillId="0" borderId="35" xfId="0" applyFont="1" applyFill="1" applyBorder="1" applyAlignment="1">
      <alignment/>
    </xf>
    <xf numFmtId="164" fontId="7" fillId="0" borderId="10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0" fillId="0" borderId="39" xfId="0" applyBorder="1" applyAlignment="1">
      <alignment/>
    </xf>
    <xf numFmtId="164" fontId="0" fillId="0" borderId="40" xfId="0" applyFont="1" applyBorder="1" applyAlignment="1">
      <alignment/>
    </xf>
    <xf numFmtId="165" fontId="0" fillId="0" borderId="41" xfId="0" applyNumberFormat="1" applyFont="1" applyFill="1" applyBorder="1" applyAlignment="1">
      <alignment/>
    </xf>
    <xf numFmtId="164" fontId="0" fillId="0" borderId="42" xfId="0" applyBorder="1" applyAlignment="1">
      <alignment/>
    </xf>
    <xf numFmtId="164" fontId="0" fillId="0" borderId="43" xfId="0" applyBorder="1" applyAlignment="1">
      <alignment/>
    </xf>
    <xf numFmtId="164" fontId="0" fillId="0" borderId="44" xfId="0" applyNumberFormat="1" applyBorder="1" applyAlignment="1">
      <alignment/>
    </xf>
    <xf numFmtId="165" fontId="0" fillId="0" borderId="44" xfId="0" applyNumberFormat="1" applyFont="1" applyBorder="1" applyAlignment="1">
      <alignment/>
    </xf>
    <xf numFmtId="164" fontId="0" fillId="0" borderId="43" xfId="0" applyFill="1" applyBorder="1" applyAlignment="1">
      <alignment/>
    </xf>
    <xf numFmtId="164" fontId="0" fillId="0" borderId="44" xfId="0" applyNumberFormat="1" applyFill="1" applyBorder="1" applyAlignment="1">
      <alignment/>
    </xf>
    <xf numFmtId="164" fontId="0" fillId="0" borderId="45" xfId="0" applyBorder="1" applyAlignment="1">
      <alignment/>
    </xf>
    <xf numFmtId="164" fontId="0" fillId="0" borderId="46" xfId="0" applyFill="1" applyBorder="1" applyAlignment="1">
      <alignment/>
    </xf>
    <xf numFmtId="164" fontId="0" fillId="0" borderId="47" xfId="0" applyNumberFormat="1" applyFill="1" applyBorder="1" applyAlignment="1">
      <alignment/>
    </xf>
    <xf numFmtId="164" fontId="0" fillId="0" borderId="48" xfId="0" applyFont="1" applyBorder="1" applyAlignment="1">
      <alignment/>
    </xf>
    <xf numFmtId="164" fontId="0" fillId="0" borderId="49" xfId="0" applyFont="1" applyBorder="1" applyAlignment="1">
      <alignment/>
    </xf>
    <xf numFmtId="164" fontId="0" fillId="0" borderId="50" xfId="0" applyFill="1" applyBorder="1" applyAlignment="1">
      <alignment/>
    </xf>
    <xf numFmtId="164" fontId="0" fillId="0" borderId="51" xfId="0" applyBorder="1" applyAlignment="1">
      <alignment/>
    </xf>
    <xf numFmtId="165" fontId="0" fillId="0" borderId="52" xfId="0" applyNumberFormat="1" applyFont="1" applyFill="1" applyBorder="1" applyAlignment="1">
      <alignment/>
    </xf>
    <xf numFmtId="164" fontId="0" fillId="0" borderId="46" xfId="0" applyBorder="1" applyAlignment="1">
      <alignment/>
    </xf>
    <xf numFmtId="164" fontId="0" fillId="0" borderId="47" xfId="0" applyNumberFormat="1" applyBorder="1" applyAlignment="1">
      <alignment/>
    </xf>
    <xf numFmtId="164" fontId="0" fillId="0" borderId="48" xfId="0" applyFont="1" applyFill="1" applyBorder="1" applyAlignment="1">
      <alignment/>
    </xf>
    <xf numFmtId="164" fontId="5" fillId="0" borderId="53" xfId="0" applyFont="1" applyFill="1" applyBorder="1" applyAlignment="1">
      <alignment/>
    </xf>
    <xf numFmtId="164" fontId="5" fillId="0" borderId="54" xfId="0" applyFont="1" applyBorder="1" applyAlignment="1">
      <alignment/>
    </xf>
    <xf numFmtId="164" fontId="5" fillId="0" borderId="54" xfId="0" applyFont="1" applyFill="1" applyBorder="1" applyAlignment="1">
      <alignment/>
    </xf>
    <xf numFmtId="164" fontId="5" fillId="0" borderId="55" xfId="0" applyFont="1" applyFill="1" applyBorder="1" applyAlignment="1">
      <alignment/>
    </xf>
    <xf numFmtId="165" fontId="5" fillId="0" borderId="56" xfId="0" applyNumberFormat="1" applyFont="1" applyBorder="1" applyAlignment="1">
      <alignment/>
    </xf>
    <xf numFmtId="164" fontId="5" fillId="0" borderId="56" xfId="0" applyFont="1" applyBorder="1" applyAlignment="1">
      <alignment/>
    </xf>
    <xf numFmtId="164" fontId="5" fillId="0" borderId="57" xfId="0" applyFont="1" applyBorder="1" applyAlignment="1">
      <alignment/>
    </xf>
    <xf numFmtId="164" fontId="5" fillId="0" borderId="58" xfId="0" applyFont="1" applyFill="1" applyBorder="1" applyAlignment="1">
      <alignment/>
    </xf>
    <xf numFmtId="164" fontId="5" fillId="0" borderId="58" xfId="0" applyFont="1" applyBorder="1" applyAlignment="1">
      <alignment/>
    </xf>
    <xf numFmtId="164" fontId="5" fillId="0" borderId="53" xfId="0" applyFont="1" applyBorder="1" applyAlignment="1">
      <alignment/>
    </xf>
    <xf numFmtId="164" fontId="5" fillId="0" borderId="56" xfId="0" applyFont="1" applyFill="1" applyBorder="1" applyAlignment="1">
      <alignment/>
    </xf>
    <xf numFmtId="164" fontId="5" fillId="0" borderId="59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Fill="1" applyBorder="1" applyAlignment="1">
      <alignment/>
    </xf>
    <xf numFmtId="164" fontId="8" fillId="0" borderId="10" xfId="0" applyFont="1" applyFill="1" applyBorder="1" applyAlignment="1">
      <alignment/>
    </xf>
    <xf numFmtId="164" fontId="7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7" fillId="0" borderId="0" xfId="0" applyFont="1" applyFill="1" applyBorder="1" applyAlignment="1">
      <alignment/>
    </xf>
    <xf numFmtId="164" fontId="0" fillId="0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workbookViewId="0" topLeftCell="A142">
      <selection activeCell="B163" sqref="B163"/>
    </sheetView>
  </sheetViews>
  <sheetFormatPr defaultColWidth="9.140625" defaultRowHeight="15"/>
  <cols>
    <col min="1" max="1" width="47.00390625" style="0" customWidth="1"/>
    <col min="2" max="2" width="6.00390625" style="0" customWidth="1"/>
    <col min="3" max="3" width="11.140625" style="0" customWidth="1"/>
    <col min="4" max="4" width="10.7109375" style="0" customWidth="1"/>
    <col min="5" max="5" width="9.421875" style="0" customWidth="1"/>
    <col min="6" max="6" width="13.00390625" style="0" customWidth="1"/>
    <col min="7" max="7" width="6.28125" style="0" customWidth="1"/>
  </cols>
  <sheetData>
    <row r="1" spans="1:8" ht="13.5">
      <c r="A1" s="1" t="s">
        <v>0</v>
      </c>
      <c r="B1" s="2" t="s">
        <v>1</v>
      </c>
      <c r="C1" s="2" t="s">
        <v>2</v>
      </c>
      <c r="D1" s="2"/>
      <c r="E1" s="2"/>
      <c r="F1" s="2"/>
      <c r="G1" s="2"/>
      <c r="H1" s="3"/>
    </row>
    <row r="2" spans="1:11" ht="13.5">
      <c r="A2" s="4"/>
      <c r="B2" s="5"/>
      <c r="C2" s="5">
        <v>500</v>
      </c>
      <c r="D2" s="5"/>
      <c r="E2" s="5" t="s">
        <v>3</v>
      </c>
      <c r="F2" s="5">
        <f>8+CEILING(E5/2,1)</f>
        <v>10</v>
      </c>
      <c r="G2" s="5"/>
      <c r="H2" s="6"/>
      <c r="J2" t="s">
        <v>4</v>
      </c>
      <c r="K2">
        <v>12</v>
      </c>
    </row>
    <row r="3" spans="1:11" ht="13.5">
      <c r="A3" s="7" t="s">
        <v>5</v>
      </c>
      <c r="B3" s="8">
        <v>0</v>
      </c>
      <c r="C3" s="8">
        <f>C2-B3</f>
        <v>500</v>
      </c>
      <c r="D3" s="8"/>
      <c r="E3" s="8" t="s">
        <v>6</v>
      </c>
      <c r="F3" s="8">
        <f>8+CEILING(D12/2,1)</f>
        <v>11</v>
      </c>
      <c r="G3" s="8"/>
      <c r="H3" s="9"/>
      <c r="J3" t="s">
        <v>7</v>
      </c>
      <c r="K3">
        <v>7800</v>
      </c>
    </row>
    <row r="4" spans="1:8" ht="13.5">
      <c r="A4" s="10" t="s">
        <v>8</v>
      </c>
      <c r="B4" s="5"/>
      <c r="C4" s="5"/>
      <c r="D4" s="5" t="s">
        <v>9</v>
      </c>
      <c r="E4" s="11" t="s">
        <v>10</v>
      </c>
      <c r="F4" s="11" t="s">
        <v>11</v>
      </c>
      <c r="G4" s="5"/>
      <c r="H4" s="6"/>
    </row>
    <row r="5" spans="1:8" ht="13.5">
      <c r="A5" s="12" t="s">
        <v>12</v>
      </c>
      <c r="B5" s="13">
        <f>IF(D5&lt;6,(D5-1)*10,(D5-2)*10+25)</f>
        <v>30</v>
      </c>
      <c r="C5" s="13">
        <f>C3-B5</f>
        <v>470</v>
      </c>
      <c r="D5" s="13">
        <v>4</v>
      </c>
      <c r="E5" s="13">
        <f>D5</f>
        <v>4</v>
      </c>
      <c r="F5" s="13"/>
      <c r="G5" s="13"/>
      <c r="H5" s="14"/>
    </row>
    <row r="6" spans="1:8" ht="13.5">
      <c r="A6" s="12" t="s">
        <v>13</v>
      </c>
      <c r="B6" s="13">
        <f>IF(D6&lt;6,(D6-1)*10,(D6-2)*10+25)</f>
        <v>40</v>
      </c>
      <c r="C6" s="13">
        <f>C5-B6</f>
        <v>430</v>
      </c>
      <c r="D6" s="13">
        <v>5</v>
      </c>
      <c r="E6" s="13">
        <f>D6</f>
        <v>5</v>
      </c>
      <c r="F6" s="13"/>
      <c r="G6" s="13"/>
      <c r="H6" s="14"/>
    </row>
    <row r="7" spans="1:8" ht="13.5">
      <c r="A7" s="12" t="s">
        <v>14</v>
      </c>
      <c r="B7" s="13">
        <f>IF(D7&lt;6,(D7-1)*10,(D7-2)*10+25)</f>
        <v>20</v>
      </c>
      <c r="C7" s="13">
        <f>C6-B7</f>
        <v>410</v>
      </c>
      <c r="D7" s="13">
        <v>3</v>
      </c>
      <c r="E7" s="13">
        <f>D7</f>
        <v>3</v>
      </c>
      <c r="F7" s="13"/>
      <c r="G7" s="13"/>
      <c r="H7" s="14"/>
    </row>
    <row r="8" spans="1:8" ht="13.5">
      <c r="A8" s="12" t="s">
        <v>15</v>
      </c>
      <c r="B8" s="13">
        <f>IF(D8&lt;6,(D8-1)*10,(D8-2)*10+25)</f>
        <v>10</v>
      </c>
      <c r="C8" s="13">
        <f>C7-B8</f>
        <v>400</v>
      </c>
      <c r="D8" s="13">
        <v>2</v>
      </c>
      <c r="E8" s="13">
        <f>D8</f>
        <v>2</v>
      </c>
      <c r="F8" s="13"/>
      <c r="G8" s="13"/>
      <c r="H8" s="14"/>
    </row>
    <row r="9" spans="1:8" ht="13.5">
      <c r="A9" s="12" t="s">
        <v>16</v>
      </c>
      <c r="B9" s="13">
        <f>IF(D9&lt;6,(D9-1)*10,(D9-2)*10+25)</f>
        <v>10</v>
      </c>
      <c r="C9" s="13">
        <f>C8-B9</f>
        <v>390</v>
      </c>
      <c r="D9" s="13">
        <v>2</v>
      </c>
      <c r="E9" s="13">
        <f>D9</f>
        <v>2</v>
      </c>
      <c r="F9" s="13"/>
      <c r="G9" s="13"/>
      <c r="H9" s="14"/>
    </row>
    <row r="10" spans="1:8" ht="13.5">
      <c r="A10" s="12" t="s">
        <v>17</v>
      </c>
      <c r="B10" s="13">
        <f>IF(D10&lt;6,(D10-1)*10,(D10-2)*10+25)</f>
        <v>40</v>
      </c>
      <c r="C10" s="13">
        <f>C9-B10</f>
        <v>350</v>
      </c>
      <c r="D10" s="13">
        <v>5</v>
      </c>
      <c r="E10" s="13">
        <f>D10</f>
        <v>5</v>
      </c>
      <c r="F10" s="13"/>
      <c r="G10" s="13"/>
      <c r="H10" s="14"/>
    </row>
    <row r="11" spans="1:8" ht="13.5">
      <c r="A11" s="12" t="s">
        <v>18</v>
      </c>
      <c r="B11" s="13">
        <f>IF(D11&lt;6,(D11-1)*10,(D11-2)*10+25)</f>
        <v>40</v>
      </c>
      <c r="C11" s="13">
        <f>C10-B11</f>
        <v>310</v>
      </c>
      <c r="D11" s="13">
        <v>5</v>
      </c>
      <c r="E11" s="13">
        <f>D11+D89</f>
        <v>7</v>
      </c>
      <c r="F11" s="13"/>
      <c r="G11" s="13"/>
      <c r="H11" s="14"/>
    </row>
    <row r="12" spans="1:8" ht="13.5">
      <c r="A12" s="12" t="s">
        <v>19</v>
      </c>
      <c r="B12" s="13">
        <f>IF(D12&lt;6,(D12-1)*10,(D12-2)*10+25)</f>
        <v>40</v>
      </c>
      <c r="C12" s="13">
        <f>C11-B12</f>
        <v>270</v>
      </c>
      <c r="D12" s="13">
        <v>5</v>
      </c>
      <c r="E12" s="13">
        <f>D12</f>
        <v>5</v>
      </c>
      <c r="F12" s="13"/>
      <c r="G12" s="13"/>
      <c r="H12" s="14"/>
    </row>
    <row r="13" spans="1:8" ht="13.5">
      <c r="A13" s="12" t="s">
        <v>20</v>
      </c>
      <c r="B13" s="13"/>
      <c r="C13" s="13">
        <f>C12-B13</f>
        <v>270</v>
      </c>
      <c r="D13" s="13">
        <f>D7+D10</f>
        <v>8</v>
      </c>
      <c r="E13" s="13">
        <f>D13</f>
        <v>8</v>
      </c>
      <c r="F13" s="13"/>
      <c r="G13" s="13"/>
      <c r="H13" s="14"/>
    </row>
    <row r="14" spans="1:8" ht="13.5">
      <c r="A14" s="7" t="s">
        <v>21</v>
      </c>
      <c r="B14" s="8">
        <f>IF(D14&lt;7,(D14-2)*10,(D14-3)*10+25)</f>
        <v>0</v>
      </c>
      <c r="C14" s="8">
        <f>C13-B14</f>
        <v>270</v>
      </c>
      <c r="D14" s="8">
        <v>2</v>
      </c>
      <c r="E14" s="13"/>
      <c r="F14" s="8" t="s">
        <v>22</v>
      </c>
      <c r="G14" s="8"/>
      <c r="H14" s="9">
        <f>IF(SUM(B5:B12)&lt;=250,SUM(B5:B12),"FAR TOO MUCH")</f>
        <v>230</v>
      </c>
    </row>
    <row r="15" spans="1:8" ht="13.5">
      <c r="A15" s="10" t="s">
        <v>23</v>
      </c>
      <c r="B15" s="5"/>
      <c r="C15" s="5">
        <f>C14-B15</f>
        <v>270</v>
      </c>
      <c r="D15" s="5"/>
      <c r="E15" s="5"/>
      <c r="F15" s="5"/>
      <c r="G15" s="5"/>
      <c r="H15" s="6"/>
    </row>
    <row r="16" spans="1:8" ht="13.5">
      <c r="A16" s="15" t="s">
        <v>24</v>
      </c>
      <c r="B16" s="13"/>
      <c r="C16" s="13">
        <f>C15-B16</f>
        <v>270</v>
      </c>
      <c r="D16" s="13"/>
      <c r="E16" s="13"/>
      <c r="F16" s="13"/>
      <c r="G16" s="13"/>
      <c r="H16" s="14"/>
    </row>
    <row r="17" spans="1:8" ht="13.5">
      <c r="A17" s="12" t="s">
        <v>25</v>
      </c>
      <c r="B17" s="13">
        <v>-10</v>
      </c>
      <c r="C17" s="13">
        <f>C16-B17</f>
        <v>280</v>
      </c>
      <c r="D17" s="13"/>
      <c r="E17" s="13"/>
      <c r="F17" s="13"/>
      <c r="G17" s="13"/>
      <c r="H17" s="14"/>
    </row>
    <row r="18" spans="1:8" ht="13.5">
      <c r="A18" s="12" t="s">
        <v>26</v>
      </c>
      <c r="B18" s="13">
        <v>-10</v>
      </c>
      <c r="C18" s="13">
        <f>C17-B18</f>
        <v>290</v>
      </c>
      <c r="D18" s="13"/>
      <c r="E18" s="13"/>
      <c r="F18" s="13"/>
      <c r="G18" s="13"/>
      <c r="H18" s="14"/>
    </row>
    <row r="19" spans="1:8" ht="13.5">
      <c r="A19" s="16" t="s">
        <v>27</v>
      </c>
      <c r="B19" s="13">
        <v>-5</v>
      </c>
      <c r="C19" s="13">
        <f>C18-B19</f>
        <v>295</v>
      </c>
      <c r="D19" s="13"/>
      <c r="E19" s="13"/>
      <c r="F19" s="13"/>
      <c r="G19" s="13"/>
      <c r="H19" s="14"/>
    </row>
    <row r="20" spans="1:8" ht="13.5">
      <c r="A20" s="12"/>
      <c r="B20" s="13"/>
      <c r="C20" s="13">
        <f>C19-B20</f>
        <v>295</v>
      </c>
      <c r="D20" s="13"/>
      <c r="E20" s="13"/>
      <c r="F20" s="13"/>
      <c r="G20" s="13"/>
      <c r="H20" s="14"/>
    </row>
    <row r="21" spans="1:8" ht="13.5">
      <c r="A21" s="15" t="s">
        <v>28</v>
      </c>
      <c r="B21" s="13"/>
      <c r="C21" s="13">
        <f>C20-B21</f>
        <v>295</v>
      </c>
      <c r="D21" s="13"/>
      <c r="E21" s="13"/>
      <c r="F21" s="13"/>
      <c r="G21" s="13"/>
      <c r="H21" s="14"/>
    </row>
    <row r="22" spans="1:8" ht="13.5">
      <c r="A22" s="12" t="s">
        <v>29</v>
      </c>
      <c r="B22" s="17">
        <v>5</v>
      </c>
      <c r="C22" s="13">
        <f>C21-B22</f>
        <v>290</v>
      </c>
      <c r="D22" s="13"/>
      <c r="E22" s="13"/>
      <c r="F22" s="13"/>
      <c r="G22" s="13"/>
      <c r="H22" s="14"/>
    </row>
    <row r="23" spans="1:8" ht="13.5">
      <c r="A23" s="7"/>
      <c r="B23" s="8"/>
      <c r="C23" s="8">
        <f>C22-B23</f>
        <v>290</v>
      </c>
      <c r="D23" s="8"/>
      <c r="E23" s="8"/>
      <c r="F23" s="8"/>
      <c r="G23" s="8"/>
      <c r="H23" s="9"/>
    </row>
    <row r="24" spans="1:8" ht="13.5">
      <c r="A24" s="18" t="s">
        <v>30</v>
      </c>
      <c r="B24" s="5"/>
      <c r="C24" s="5">
        <f>C23-B24</f>
        <v>290</v>
      </c>
      <c r="D24" s="5" t="s">
        <v>31</v>
      </c>
      <c r="E24" s="11" t="s">
        <v>32</v>
      </c>
      <c r="F24" s="5"/>
      <c r="G24" s="5"/>
      <c r="H24" s="6"/>
    </row>
    <row r="25" spans="1:8" ht="13.5">
      <c r="A25" s="19" t="s">
        <v>33</v>
      </c>
      <c r="B25" s="13"/>
      <c r="C25" s="13">
        <f>C24-B25</f>
        <v>290</v>
      </c>
      <c r="D25" s="13"/>
      <c r="E25" s="13"/>
      <c r="F25" s="13"/>
      <c r="G25" s="13"/>
      <c r="H25" s="14"/>
    </row>
    <row r="26" spans="1:8" ht="13.5">
      <c r="A26" s="16" t="s">
        <v>34</v>
      </c>
      <c r="B26" s="13">
        <f>D26*10</f>
        <v>40</v>
      </c>
      <c r="C26" s="13">
        <f>C25-B26</f>
        <v>250</v>
      </c>
      <c r="D26" s="13">
        <v>4</v>
      </c>
      <c r="E26" s="13"/>
      <c r="F26" s="13"/>
      <c r="G26" s="13"/>
      <c r="H26" s="14"/>
    </row>
    <row r="27" spans="1:8" ht="13.5">
      <c r="A27" s="16" t="s">
        <v>35</v>
      </c>
      <c r="B27" s="13">
        <f>(D27-D26)*4</f>
        <v>4</v>
      </c>
      <c r="C27" s="13">
        <f>C26-B27</f>
        <v>246</v>
      </c>
      <c r="D27" s="13">
        <v>5</v>
      </c>
      <c r="E27" s="13"/>
      <c r="F27" s="13"/>
      <c r="G27" s="13"/>
      <c r="H27" s="14"/>
    </row>
    <row r="28" spans="1:8" ht="13.5">
      <c r="A28" s="16" t="s">
        <v>36</v>
      </c>
      <c r="B28" s="13">
        <f>(D28-D26)*4</f>
        <v>8</v>
      </c>
      <c r="C28" s="13">
        <f>C27-B28</f>
        <v>238</v>
      </c>
      <c r="D28" s="13">
        <v>6</v>
      </c>
      <c r="E28" s="13"/>
      <c r="F28" s="13"/>
      <c r="G28" s="13"/>
      <c r="H28" s="14"/>
    </row>
    <row r="29" spans="1:2" ht="13.5">
      <c r="A29" s="16" t="s">
        <v>37</v>
      </c>
      <c r="B29" t="s">
        <v>38</v>
      </c>
    </row>
    <row r="30" spans="1:8" ht="13.5">
      <c r="A30" s="16" t="s">
        <v>39</v>
      </c>
      <c r="B30" s="13">
        <f>D30*10</f>
        <v>40</v>
      </c>
      <c r="C30" s="13">
        <f>C28-B30</f>
        <v>198</v>
      </c>
      <c r="D30" s="13">
        <v>4</v>
      </c>
      <c r="E30" s="13"/>
      <c r="F30" s="13"/>
      <c r="G30" s="13"/>
      <c r="H30" s="14"/>
    </row>
    <row r="31" spans="1:8" ht="13.5">
      <c r="A31" s="16" t="s">
        <v>40</v>
      </c>
      <c r="B31" s="13">
        <f>(D31-D30)*4</f>
        <v>8</v>
      </c>
      <c r="C31" s="13">
        <f>C30-B31</f>
        <v>190</v>
      </c>
      <c r="D31" s="13">
        <v>6</v>
      </c>
      <c r="E31" s="13"/>
      <c r="F31" s="13"/>
      <c r="G31" s="13"/>
      <c r="H31" s="14"/>
    </row>
    <row r="32" spans="1:8" ht="13.5">
      <c r="A32" s="16" t="s">
        <v>41</v>
      </c>
      <c r="B32" s="13">
        <f>(D32-D30)*4</f>
        <v>0</v>
      </c>
      <c r="C32" s="13">
        <f>C31-B32</f>
        <v>190</v>
      </c>
      <c r="D32" s="13">
        <v>4</v>
      </c>
      <c r="E32" s="13"/>
      <c r="F32" s="13"/>
      <c r="G32" s="13"/>
      <c r="H32" s="14"/>
    </row>
    <row r="33" spans="1:8" ht="13.5">
      <c r="A33" s="16" t="s">
        <v>42</v>
      </c>
      <c r="B33" s="13">
        <f>D33*4</f>
        <v>16</v>
      </c>
      <c r="C33" s="13">
        <f>C32-B33</f>
        <v>174</v>
      </c>
      <c r="D33" s="17">
        <v>4</v>
      </c>
      <c r="E33" s="13"/>
      <c r="F33" s="13"/>
      <c r="G33" s="13"/>
      <c r="H33" s="14"/>
    </row>
    <row r="34" spans="1:8" ht="13.5">
      <c r="A34" s="16" t="s">
        <v>43</v>
      </c>
      <c r="B34" s="13">
        <f>D34*4</f>
        <v>16</v>
      </c>
      <c r="C34" s="13">
        <f>C33-B34</f>
        <v>158</v>
      </c>
      <c r="D34" s="17">
        <v>4</v>
      </c>
      <c r="E34" s="13"/>
      <c r="F34" s="13"/>
      <c r="G34" s="13"/>
      <c r="H34" s="14"/>
    </row>
    <row r="35" spans="1:8" ht="13.5">
      <c r="A35" s="16" t="s">
        <v>44</v>
      </c>
      <c r="B35" s="13">
        <v>2</v>
      </c>
      <c r="C35" s="13">
        <f>C34-B35</f>
        <v>156</v>
      </c>
      <c r="D35" s="13"/>
      <c r="E35" s="13"/>
      <c r="F35" s="13"/>
      <c r="G35" s="13"/>
      <c r="H35" s="14"/>
    </row>
    <row r="36" spans="1:8" ht="13.5">
      <c r="A36" s="16" t="s">
        <v>45</v>
      </c>
      <c r="B36" s="13">
        <f>D36*4</f>
        <v>16</v>
      </c>
      <c r="C36" s="13">
        <f>C35-B36</f>
        <v>140</v>
      </c>
      <c r="D36" s="17">
        <v>4</v>
      </c>
      <c r="E36" s="13"/>
      <c r="F36" s="13"/>
      <c r="G36" s="13"/>
      <c r="H36" s="14"/>
    </row>
    <row r="37" spans="1:8" ht="13.5">
      <c r="A37" s="16" t="s">
        <v>46</v>
      </c>
      <c r="B37" s="13">
        <v>2</v>
      </c>
      <c r="C37" s="13">
        <f>C36-B37</f>
        <v>138</v>
      </c>
      <c r="D37" s="13"/>
      <c r="E37" s="13"/>
      <c r="F37" s="13"/>
      <c r="G37" s="13"/>
      <c r="H37" s="14"/>
    </row>
    <row r="38" spans="1:8" ht="13.5">
      <c r="A38" s="16" t="s">
        <v>47</v>
      </c>
      <c r="B38" s="13">
        <f>D38*4</f>
        <v>16</v>
      </c>
      <c r="C38" s="13">
        <f>C37-B38</f>
        <v>122</v>
      </c>
      <c r="D38" s="17">
        <v>4</v>
      </c>
      <c r="E38" s="13"/>
      <c r="F38" s="13"/>
      <c r="G38" s="13"/>
      <c r="H38" s="14"/>
    </row>
    <row r="39" spans="1:8" ht="13.5">
      <c r="A39" s="12" t="s">
        <v>48</v>
      </c>
      <c r="B39" s="13">
        <f>D39*4</f>
        <v>16</v>
      </c>
      <c r="C39" s="13">
        <f>C38-B39</f>
        <v>106</v>
      </c>
      <c r="D39" s="17">
        <v>4</v>
      </c>
      <c r="E39" s="13"/>
      <c r="F39" s="13"/>
      <c r="G39" s="13"/>
      <c r="H39" s="14"/>
    </row>
    <row r="40" spans="1:8" ht="13.5">
      <c r="A40" s="16" t="s">
        <v>49</v>
      </c>
      <c r="B40" s="13">
        <f>D40*4</f>
        <v>4</v>
      </c>
      <c r="C40" s="13">
        <f>C39-B40</f>
        <v>102</v>
      </c>
      <c r="D40" s="17">
        <v>1</v>
      </c>
      <c r="E40" s="13"/>
      <c r="F40" s="13"/>
      <c r="G40" s="13"/>
      <c r="H40" s="14"/>
    </row>
    <row r="41" spans="1:8" ht="13.5">
      <c r="A41" s="16" t="s">
        <v>50</v>
      </c>
      <c r="B41" s="13">
        <v>2</v>
      </c>
      <c r="C41" s="13">
        <f>C40-B41</f>
        <v>100</v>
      </c>
      <c r="D41" s="13"/>
      <c r="E41" s="13"/>
      <c r="F41" s="13"/>
      <c r="G41" s="13"/>
      <c r="H41" s="14"/>
    </row>
    <row r="42" spans="1:4" ht="13.5">
      <c r="A42" s="16" t="s">
        <v>51</v>
      </c>
      <c r="B42" s="13">
        <f>D42*10</f>
        <v>10</v>
      </c>
      <c r="C42" s="20">
        <f>C41-B42</f>
        <v>90</v>
      </c>
      <c r="D42" s="13">
        <v>1</v>
      </c>
    </row>
    <row r="43" spans="1:8" ht="13.5">
      <c r="A43" s="21" t="s">
        <v>52</v>
      </c>
      <c r="B43" s="5"/>
      <c r="C43" s="5">
        <f>C42-B43</f>
        <v>90</v>
      </c>
      <c r="D43" s="5"/>
      <c r="E43" s="5" t="s">
        <v>53</v>
      </c>
      <c r="F43" s="5"/>
      <c r="G43" s="5"/>
      <c r="H43" s="6">
        <f>(D11+D10)*3</f>
        <v>30</v>
      </c>
    </row>
    <row r="44" spans="1:8" ht="13.5">
      <c r="A44" s="12" t="s">
        <v>54</v>
      </c>
      <c r="B44" s="13">
        <f>IF(H$44&lt;=H$43,0,D44)</f>
        <v>0</v>
      </c>
      <c r="C44" s="13">
        <f>C43-B44</f>
        <v>90</v>
      </c>
      <c r="D44" s="17">
        <v>4</v>
      </c>
      <c r="E44" s="13" t="s">
        <v>55</v>
      </c>
      <c r="F44" s="13"/>
      <c r="G44" s="13"/>
      <c r="H44" s="14">
        <f>SUM(D44:D50)</f>
        <v>30</v>
      </c>
    </row>
    <row r="45" spans="1:8" ht="13.5">
      <c r="A45" s="12" t="s">
        <v>56</v>
      </c>
      <c r="B45" s="13">
        <f>IF(H$44&lt;=H$43,0,D45)</f>
        <v>0</v>
      </c>
      <c r="C45" s="13">
        <f>C44-B45</f>
        <v>90</v>
      </c>
      <c r="D45" s="17">
        <v>5</v>
      </c>
      <c r="E45" s="13"/>
      <c r="F45" s="13"/>
      <c r="G45" s="13"/>
      <c r="H45" s="14"/>
    </row>
    <row r="46" spans="1:8" ht="13.5">
      <c r="A46" s="12" t="s">
        <v>57</v>
      </c>
      <c r="B46" s="13">
        <f>IF(H$44&lt;=H$43,0,D46)</f>
        <v>0</v>
      </c>
      <c r="C46" s="13">
        <f>C45-B46</f>
        <v>90</v>
      </c>
      <c r="D46" s="17">
        <v>4</v>
      </c>
      <c r="E46" s="13"/>
      <c r="F46" s="13"/>
      <c r="G46" s="13"/>
      <c r="H46" s="14"/>
    </row>
    <row r="47" spans="1:8" ht="13.5">
      <c r="A47" s="12" t="s">
        <v>58</v>
      </c>
      <c r="B47" s="13">
        <f>IF(H$44&lt;=H$43,0,D47)</f>
        <v>0</v>
      </c>
      <c r="C47" s="13">
        <f>C46-B47</f>
        <v>90</v>
      </c>
      <c r="D47" s="17">
        <v>5</v>
      </c>
      <c r="E47" s="13"/>
      <c r="F47" s="13"/>
      <c r="G47" s="13"/>
      <c r="H47" s="14"/>
    </row>
    <row r="48" spans="1:8" ht="13.5">
      <c r="A48" s="16" t="s">
        <v>59</v>
      </c>
      <c r="B48" s="13">
        <f>IF(H$44&lt;=H$43,0,D48)</f>
        <v>0</v>
      </c>
      <c r="C48" s="13">
        <f>C47-B48</f>
        <v>90</v>
      </c>
      <c r="D48" s="17">
        <v>4</v>
      </c>
      <c r="E48" s="13"/>
      <c r="F48" s="13"/>
      <c r="G48" s="13"/>
      <c r="H48" s="14"/>
    </row>
    <row r="49" spans="1:8" ht="13.5">
      <c r="A49" s="16" t="s">
        <v>60</v>
      </c>
      <c r="B49" s="13">
        <f>IF(H$44&lt;=H$43,0,D49)</f>
        <v>0</v>
      </c>
      <c r="C49" s="13">
        <f>C48-B49</f>
        <v>90</v>
      </c>
      <c r="D49" s="17">
        <v>3</v>
      </c>
      <c r="E49" s="13"/>
      <c r="F49" s="13"/>
      <c r="G49" s="13"/>
      <c r="H49" s="14"/>
    </row>
    <row r="50" spans="1:8" ht="13.5">
      <c r="A50" s="16" t="s">
        <v>61</v>
      </c>
      <c r="B50" s="13">
        <v>0</v>
      </c>
      <c r="C50" s="13">
        <f>C49-B50</f>
        <v>90</v>
      </c>
      <c r="D50" s="17">
        <v>5</v>
      </c>
      <c r="E50" s="13"/>
      <c r="F50" s="13"/>
      <c r="G50" s="13"/>
      <c r="H50" s="14"/>
    </row>
    <row r="51" spans="1:8" ht="13.5">
      <c r="A51" s="22" t="s">
        <v>62</v>
      </c>
      <c r="B51" s="8"/>
      <c r="C51" s="8">
        <f>C50-B51</f>
        <v>90</v>
      </c>
      <c r="D51" s="8" t="s">
        <v>63</v>
      </c>
      <c r="E51" s="8"/>
      <c r="F51" s="8"/>
      <c r="G51" s="8"/>
      <c r="H51" s="9"/>
    </row>
    <row r="52" spans="1:8" ht="13.5">
      <c r="A52" s="18" t="s">
        <v>64</v>
      </c>
      <c r="B52" s="23"/>
      <c r="C52" s="23">
        <f>C51-B52</f>
        <v>90</v>
      </c>
      <c r="D52" s="23"/>
      <c r="E52" s="23"/>
      <c r="F52" s="23"/>
      <c r="G52" s="23"/>
      <c r="H52" s="24"/>
    </row>
    <row r="53" spans="1:8" ht="13.5">
      <c r="A53" s="16" t="s">
        <v>65</v>
      </c>
      <c r="B53" s="25"/>
      <c r="C53" s="25">
        <f>C52-B53</f>
        <v>90</v>
      </c>
      <c r="D53" s="25"/>
      <c r="E53" s="25"/>
      <c r="F53" s="25"/>
      <c r="G53" s="25"/>
      <c r="H53" s="26"/>
    </row>
    <row r="54" spans="1:8" ht="13.5">
      <c r="A54" s="16" t="s">
        <v>66</v>
      </c>
      <c r="B54" s="25">
        <v>4</v>
      </c>
      <c r="C54" s="25">
        <f>C53-B54</f>
        <v>86</v>
      </c>
      <c r="D54" s="25"/>
      <c r="E54" s="25"/>
      <c r="F54" s="25"/>
      <c r="G54" s="25"/>
      <c r="H54" s="26"/>
    </row>
    <row r="55" spans="1:8" ht="13.5">
      <c r="A55" s="16" t="s">
        <v>67</v>
      </c>
      <c r="B55" s="25">
        <v>5</v>
      </c>
      <c r="C55" s="25">
        <f>C54-B55</f>
        <v>81</v>
      </c>
      <c r="D55" s="25"/>
      <c r="E55" s="25"/>
      <c r="F55" s="25"/>
      <c r="G55" s="25"/>
      <c r="H55" s="26"/>
    </row>
    <row r="56" spans="1:8" ht="13.5">
      <c r="A56" s="16" t="s">
        <v>68</v>
      </c>
      <c r="B56" s="25"/>
      <c r="C56" s="25">
        <f>C55-B56</f>
        <v>81</v>
      </c>
      <c r="D56" s="25"/>
      <c r="E56" s="25"/>
      <c r="F56" s="25"/>
      <c r="G56" s="25"/>
      <c r="H56" s="26"/>
    </row>
    <row r="57" spans="1:8" ht="13.5">
      <c r="A57" s="16" t="s">
        <v>66</v>
      </c>
      <c r="B57" s="25">
        <v>4</v>
      </c>
      <c r="C57" s="25">
        <f>C56-B57</f>
        <v>77</v>
      </c>
      <c r="D57" s="25"/>
      <c r="E57" s="25"/>
      <c r="F57" s="25"/>
      <c r="G57" s="25"/>
      <c r="H57" s="26"/>
    </row>
    <row r="58" spans="1:8" ht="13.5">
      <c r="A58" s="16" t="s">
        <v>67</v>
      </c>
      <c r="B58" s="25">
        <v>4</v>
      </c>
      <c r="C58" s="25">
        <f>C57-B58</f>
        <v>73</v>
      </c>
      <c r="D58" s="25"/>
      <c r="E58" s="25"/>
      <c r="F58" s="25"/>
      <c r="G58" s="25"/>
      <c r="H58" s="26"/>
    </row>
    <row r="59" spans="1:8" ht="13.5">
      <c r="A59" s="16" t="s">
        <v>69</v>
      </c>
      <c r="B59" s="25"/>
      <c r="C59" s="25">
        <f>C58-B59</f>
        <v>73</v>
      </c>
      <c r="D59" s="25"/>
      <c r="E59" s="25"/>
      <c r="F59" s="25"/>
      <c r="G59" s="25"/>
      <c r="H59" s="26"/>
    </row>
    <row r="60" spans="1:8" ht="13.5">
      <c r="A60" s="16" t="s">
        <v>66</v>
      </c>
      <c r="B60" s="25">
        <v>4</v>
      </c>
      <c r="C60" s="25">
        <f>C59-B60</f>
        <v>69</v>
      </c>
      <c r="D60" s="25"/>
      <c r="E60" s="25"/>
      <c r="F60" s="25"/>
      <c r="G60" s="25"/>
      <c r="H60" s="26"/>
    </row>
    <row r="61" spans="1:8" ht="13.5">
      <c r="A61" s="22" t="s">
        <v>67</v>
      </c>
      <c r="B61" s="27">
        <v>4</v>
      </c>
      <c r="C61" s="27">
        <f>C60-B61</f>
        <v>65</v>
      </c>
      <c r="D61" s="27"/>
      <c r="E61" s="27"/>
      <c r="F61" s="27"/>
      <c r="G61" s="27"/>
      <c r="H61" s="28"/>
    </row>
    <row r="62" spans="1:8" ht="13.5">
      <c r="A62" s="18" t="s">
        <v>70</v>
      </c>
      <c r="B62" s="5"/>
      <c r="C62" s="5">
        <f>IF(C61-B62&lt;=65,C61-B62,65)</f>
        <v>65</v>
      </c>
      <c r="D62" s="5"/>
      <c r="E62" s="5"/>
      <c r="F62" s="5"/>
      <c r="G62" s="5"/>
      <c r="H62" s="6"/>
    </row>
    <row r="63" spans="1:8" ht="13.5">
      <c r="A63" s="29" t="s">
        <v>71</v>
      </c>
      <c r="B63" s="30" t="s">
        <v>72</v>
      </c>
      <c r="C63" s="31" t="s">
        <v>73</v>
      </c>
      <c r="D63" s="30" t="s">
        <v>74</v>
      </c>
      <c r="E63" s="31" t="s">
        <v>75</v>
      </c>
      <c r="F63" s="13"/>
      <c r="G63" s="13"/>
      <c r="H63" s="14"/>
    </row>
    <row r="64" spans="1:8" ht="13.5">
      <c r="A64" s="19" t="s">
        <v>76</v>
      </c>
      <c r="B64" s="13"/>
      <c r="C64" s="17">
        <f>C62*5000</f>
        <v>325000</v>
      </c>
      <c r="D64" s="13"/>
      <c r="E64" s="13"/>
      <c r="F64" s="13"/>
      <c r="G64" s="13"/>
      <c r="H64" s="14"/>
    </row>
    <row r="65" spans="1:8" ht="13.5">
      <c r="A65" s="21" t="s">
        <v>77</v>
      </c>
      <c r="B65" s="5"/>
      <c r="C65" s="32">
        <f>C64-B65*D65</f>
        <v>325000</v>
      </c>
      <c r="D65" s="5"/>
      <c r="E65" s="5" t="s">
        <v>78</v>
      </c>
      <c r="F65" s="5">
        <f>SUM(E66:E87)</f>
        <v>3.45</v>
      </c>
      <c r="G65" s="5" t="s">
        <v>79</v>
      </c>
      <c r="H65" s="6">
        <f>IF(F65&gt;F88,6-F65-F88/2,6-F88-F65/2)</f>
        <v>2.3499999999999996</v>
      </c>
    </row>
    <row r="66" spans="1:8" ht="13.5">
      <c r="A66" s="12" t="s">
        <v>80</v>
      </c>
      <c r="B66" s="13">
        <v>2000</v>
      </c>
      <c r="C66" s="17">
        <f>C65-B66*D66</f>
        <v>323000</v>
      </c>
      <c r="D66" s="13">
        <v>1</v>
      </c>
      <c r="E66" s="13">
        <v>0.2</v>
      </c>
      <c r="F66" s="13"/>
      <c r="G66" s="13"/>
      <c r="H66" s="14"/>
    </row>
    <row r="67" spans="1:8" ht="13.5">
      <c r="A67" s="12" t="s">
        <v>81</v>
      </c>
      <c r="B67" s="13">
        <v>500</v>
      </c>
      <c r="C67" s="17">
        <f>C66-B67*D67</f>
        <v>322500</v>
      </c>
      <c r="D67" s="13">
        <v>1</v>
      </c>
      <c r="E67" s="13">
        <v>0.1</v>
      </c>
      <c r="F67" s="13"/>
      <c r="G67" s="13"/>
      <c r="H67" s="14"/>
    </row>
    <row r="68" spans="1:8" ht="13.5">
      <c r="A68" s="12" t="s">
        <v>82</v>
      </c>
      <c r="B68" s="13">
        <v>1000</v>
      </c>
      <c r="C68" s="17">
        <f>C67-B68*D68</f>
        <v>319500</v>
      </c>
      <c r="D68" s="13">
        <v>3</v>
      </c>
      <c r="E68" s="13">
        <v>0.2</v>
      </c>
      <c r="F68" s="13"/>
      <c r="G68" s="13"/>
      <c r="H68" s="14"/>
    </row>
    <row r="69" spans="1:8" ht="13.5">
      <c r="A69" s="16" t="s">
        <v>83</v>
      </c>
      <c r="B69" s="17">
        <v>7500</v>
      </c>
      <c r="C69" s="17">
        <f>C68-B69*D69</f>
        <v>312000</v>
      </c>
      <c r="D69" s="17">
        <v>1</v>
      </c>
      <c r="E69" s="17">
        <v>0.2</v>
      </c>
      <c r="F69" s="13"/>
      <c r="G69" s="13"/>
      <c r="H69" s="14"/>
    </row>
    <row r="70" spans="1:8" ht="13.5">
      <c r="A70" s="16" t="s">
        <v>84</v>
      </c>
      <c r="B70" s="17">
        <v>5000</v>
      </c>
      <c r="C70" s="17">
        <f>C69-B70*D70</f>
        <v>292000</v>
      </c>
      <c r="D70" s="17">
        <v>4</v>
      </c>
      <c r="E70" s="13"/>
      <c r="F70" s="13" t="s">
        <v>85</v>
      </c>
      <c r="G70" s="13"/>
      <c r="H70" s="14"/>
    </row>
    <row r="71" spans="1:8" ht="13.5">
      <c r="A71" s="16" t="s">
        <v>86</v>
      </c>
      <c r="B71" s="17">
        <v>1500</v>
      </c>
      <c r="C71" s="17">
        <f>C70-B71*D71</f>
        <v>292000</v>
      </c>
      <c r="D71" s="13"/>
      <c r="E71" s="17">
        <v>0.5</v>
      </c>
      <c r="F71" s="13">
        <v>16</v>
      </c>
      <c r="G71" s="13"/>
      <c r="H71" s="14"/>
    </row>
    <row r="72" spans="1:8" ht="13.5">
      <c r="A72" s="16" t="s">
        <v>87</v>
      </c>
      <c r="B72" s="13"/>
      <c r="C72" s="17">
        <f>C71-B72*D72</f>
        <v>292000</v>
      </c>
      <c r="D72" s="13"/>
      <c r="E72" s="13"/>
      <c r="F72" s="13"/>
      <c r="G72" s="17"/>
      <c r="H72" s="14"/>
    </row>
    <row r="73" spans="1:8" ht="13.5">
      <c r="A73" s="16" t="s">
        <v>88</v>
      </c>
      <c r="B73" s="13"/>
      <c r="C73" s="17">
        <f>C72-B73*D73</f>
        <v>292000</v>
      </c>
      <c r="D73" s="13"/>
      <c r="E73" s="13"/>
      <c r="F73" s="13"/>
      <c r="G73" s="17"/>
      <c r="H73" s="14"/>
    </row>
    <row r="74" spans="1:8" ht="13.5">
      <c r="A74" s="16" t="s">
        <v>89</v>
      </c>
      <c r="B74" s="13">
        <v>750</v>
      </c>
      <c r="C74" s="17">
        <f>C73-B74*D74</f>
        <v>291250</v>
      </c>
      <c r="D74" s="13">
        <v>1</v>
      </c>
      <c r="E74" s="13"/>
      <c r="F74" s="13">
        <v>1</v>
      </c>
      <c r="G74" s="13"/>
      <c r="H74" s="14"/>
    </row>
    <row r="75" spans="1:8" ht="13.5">
      <c r="A75" s="16" t="s">
        <v>90</v>
      </c>
      <c r="B75" s="13">
        <v>1000</v>
      </c>
      <c r="C75" s="17">
        <f>C74-B75*D75</f>
        <v>290250</v>
      </c>
      <c r="D75" s="13">
        <v>1</v>
      </c>
      <c r="E75" s="13"/>
      <c r="F75" s="13">
        <v>2</v>
      </c>
      <c r="G75" s="17"/>
      <c r="H75" s="14"/>
    </row>
    <row r="76" spans="1:8" ht="13.5">
      <c r="A76" s="16" t="s">
        <v>91</v>
      </c>
      <c r="B76" s="13">
        <v>1000</v>
      </c>
      <c r="C76" s="17">
        <f>C75-B76*D76</f>
        <v>289250</v>
      </c>
      <c r="D76" s="13">
        <v>1</v>
      </c>
      <c r="E76" s="13"/>
      <c r="F76" s="13">
        <v>3</v>
      </c>
      <c r="G76" s="13"/>
      <c r="H76" s="14"/>
    </row>
    <row r="77" spans="1:8" ht="13.5">
      <c r="A77" s="16" t="s">
        <v>92</v>
      </c>
      <c r="B77" s="17">
        <v>1000</v>
      </c>
      <c r="C77" s="17">
        <f>C76-B77*D77</f>
        <v>288250</v>
      </c>
      <c r="D77" s="17">
        <v>1</v>
      </c>
      <c r="E77" s="13"/>
      <c r="F77" s="17">
        <v>2</v>
      </c>
      <c r="G77" s="13"/>
      <c r="H77" s="14"/>
    </row>
    <row r="78" spans="1:8" ht="13.5">
      <c r="A78" s="16" t="s">
        <v>93</v>
      </c>
      <c r="B78" s="17">
        <v>1500</v>
      </c>
      <c r="C78" s="17">
        <f>C77-B78*D78</f>
        <v>283750</v>
      </c>
      <c r="D78" s="17">
        <v>3</v>
      </c>
      <c r="E78" s="13"/>
      <c r="F78" s="13">
        <f>D78</f>
        <v>3</v>
      </c>
      <c r="G78" s="13"/>
      <c r="H78" s="14"/>
    </row>
    <row r="79" spans="1:8" ht="13.5">
      <c r="A79" s="16" t="s">
        <v>94</v>
      </c>
      <c r="B79" s="17">
        <v>1000</v>
      </c>
      <c r="C79" s="17">
        <f>C78-B79*D79</f>
        <v>282750</v>
      </c>
      <c r="D79" s="17">
        <v>1</v>
      </c>
      <c r="E79" s="13"/>
      <c r="F79" s="17">
        <v>2</v>
      </c>
      <c r="G79" s="13"/>
      <c r="H79" s="14"/>
    </row>
    <row r="80" spans="1:8" ht="13.5">
      <c r="A80" s="16" t="s">
        <v>95</v>
      </c>
      <c r="B80" s="17">
        <v>30000</v>
      </c>
      <c r="C80" s="17">
        <f>C79-B80*D80</f>
        <v>252750</v>
      </c>
      <c r="D80" s="17">
        <v>1</v>
      </c>
      <c r="E80" s="13">
        <v>0.75</v>
      </c>
      <c r="F80" s="13"/>
      <c r="G80" s="17"/>
      <c r="H80" s="14"/>
    </row>
    <row r="81" spans="1:8" ht="13.5">
      <c r="A81" s="16" t="s">
        <v>96</v>
      </c>
      <c r="B81" s="17">
        <v>750</v>
      </c>
      <c r="C81" s="17">
        <f>C80-B81*D81</f>
        <v>252000</v>
      </c>
      <c r="D81" s="17">
        <v>1</v>
      </c>
      <c r="E81" s="13">
        <v>0.3</v>
      </c>
      <c r="F81" s="13"/>
      <c r="G81" s="13"/>
      <c r="H81" s="14"/>
    </row>
    <row r="82" spans="1:8" ht="13.5">
      <c r="A82" s="16" t="s">
        <v>97</v>
      </c>
      <c r="B82" s="17">
        <v>0</v>
      </c>
      <c r="C82" s="17">
        <f>C81-B82*D82</f>
        <v>252000</v>
      </c>
      <c r="D82" s="17">
        <v>1</v>
      </c>
      <c r="H82" s="14"/>
    </row>
    <row r="83" spans="1:8" ht="13.5">
      <c r="A83" s="16" t="s">
        <v>98</v>
      </c>
      <c r="B83">
        <v>0</v>
      </c>
      <c r="C83" s="17">
        <f>C82-B83*D83</f>
        <v>252000</v>
      </c>
      <c r="D83">
        <v>1</v>
      </c>
      <c r="H83" s="14"/>
    </row>
    <row r="84" spans="1:8" ht="13.5">
      <c r="A84" s="16" t="s">
        <v>99</v>
      </c>
      <c r="B84">
        <v>1500</v>
      </c>
      <c r="C84" s="17">
        <f>C83-B84*D84</f>
        <v>247500</v>
      </c>
      <c r="D84">
        <v>3</v>
      </c>
      <c r="H84" s="14"/>
    </row>
    <row r="85" spans="1:8" ht="13.5">
      <c r="A85" s="16" t="s">
        <v>100</v>
      </c>
      <c r="B85" s="17">
        <v>65000</v>
      </c>
      <c r="C85" s="17">
        <f>C84-B85*D85</f>
        <v>182500</v>
      </c>
      <c r="D85" s="17">
        <v>1</v>
      </c>
      <c r="E85" s="13">
        <v>0.5</v>
      </c>
      <c r="F85" s="13"/>
      <c r="G85" s="13"/>
      <c r="H85" s="14"/>
    </row>
    <row r="86" spans="1:8" ht="13.5">
      <c r="A86" s="16" t="s">
        <v>101</v>
      </c>
      <c r="B86" s="17">
        <v>2000</v>
      </c>
      <c r="C86" s="17">
        <f>C85-B86*D86</f>
        <v>176500</v>
      </c>
      <c r="D86" s="17">
        <v>3</v>
      </c>
      <c r="E86" s="13">
        <f>D86*0.2</f>
        <v>0.6000000000000001</v>
      </c>
      <c r="F86" s="13"/>
      <c r="G86" s="17"/>
      <c r="H86" s="14"/>
    </row>
    <row r="87" spans="1:8" ht="13.5">
      <c r="A87" s="12" t="s">
        <v>102</v>
      </c>
      <c r="B87" s="17">
        <v>750</v>
      </c>
      <c r="C87" s="17">
        <f>C86-B87*D87</f>
        <v>175750</v>
      </c>
      <c r="D87" s="17">
        <v>1</v>
      </c>
      <c r="E87" s="17">
        <v>0.1</v>
      </c>
      <c r="F87" s="13"/>
      <c r="G87" s="13"/>
      <c r="H87" s="14"/>
    </row>
    <row r="88" spans="1:8" ht="14.25">
      <c r="A88" s="33" t="s">
        <v>103</v>
      </c>
      <c r="B88" s="13"/>
      <c r="C88" s="17">
        <f>C87-B88*D88</f>
        <v>175750</v>
      </c>
      <c r="D88" s="13"/>
      <c r="E88" s="13" t="s">
        <v>78</v>
      </c>
      <c r="F88" s="13">
        <f>E89</f>
        <v>0.4</v>
      </c>
      <c r="G88" s="17"/>
      <c r="H88" s="14"/>
    </row>
    <row r="89" spans="1:9" ht="13.5">
      <c r="A89" s="22" t="s">
        <v>104</v>
      </c>
      <c r="B89" s="34">
        <v>10000</v>
      </c>
      <c r="C89" s="34">
        <f>C88-B89*D89</f>
        <v>155750</v>
      </c>
      <c r="D89" s="34">
        <v>2</v>
      </c>
      <c r="E89" s="8">
        <f>D89*0.2</f>
        <v>0.4</v>
      </c>
      <c r="F89" s="8"/>
      <c r="G89" s="34"/>
      <c r="H89" s="9"/>
      <c r="I89" s="13"/>
    </row>
    <row r="90" spans="1:9" ht="13.5">
      <c r="A90" s="35" t="s">
        <v>105</v>
      </c>
      <c r="B90" s="32"/>
      <c r="C90" s="32">
        <f>C89-B90*D90</f>
        <v>155750</v>
      </c>
      <c r="D90" s="32"/>
      <c r="E90" s="5"/>
      <c r="F90" s="5"/>
      <c r="G90" s="5"/>
      <c r="H90" s="5"/>
      <c r="I90" s="6"/>
    </row>
    <row r="91" spans="1:9" ht="13.5">
      <c r="A91" s="16" t="s">
        <v>106</v>
      </c>
      <c r="B91" s="17">
        <v>1250</v>
      </c>
      <c r="C91" s="17">
        <f>C90-B91*D91</f>
        <v>154500</v>
      </c>
      <c r="D91" s="17">
        <v>1</v>
      </c>
      <c r="E91" s="13"/>
      <c r="F91" s="13"/>
      <c r="G91" s="13"/>
      <c r="H91" s="13"/>
      <c r="I91" s="14"/>
    </row>
    <row r="92" spans="1:9" ht="13.5">
      <c r="A92" s="16" t="s">
        <v>107</v>
      </c>
      <c r="B92" s="17">
        <v>1000</v>
      </c>
      <c r="C92" s="17">
        <f>C91-B92*D92</f>
        <v>153500</v>
      </c>
      <c r="D92" s="17">
        <v>1</v>
      </c>
      <c r="E92" s="13"/>
      <c r="F92" s="36" t="s">
        <v>108</v>
      </c>
      <c r="G92" s="5" t="s">
        <v>109</v>
      </c>
      <c r="H92" s="5" t="s">
        <v>110</v>
      </c>
      <c r="I92" s="37" t="s">
        <v>111</v>
      </c>
    </row>
    <row r="93" spans="1:9" ht="13.5">
      <c r="A93" s="16" t="s">
        <v>112</v>
      </c>
      <c r="B93" s="17">
        <v>1250</v>
      </c>
      <c r="C93" s="17">
        <f>C92-B93*D93</f>
        <v>152250</v>
      </c>
      <c r="D93" s="17">
        <v>1</v>
      </c>
      <c r="E93" s="13"/>
      <c r="F93" s="12">
        <v>3</v>
      </c>
      <c r="G93" s="17">
        <v>3</v>
      </c>
      <c r="H93" s="13"/>
      <c r="I93" s="14"/>
    </row>
    <row r="94" spans="1:9" ht="13.5">
      <c r="A94" s="16" t="s">
        <v>113</v>
      </c>
      <c r="B94" s="17">
        <f>IF(D94&lt;=3,200,500)</f>
        <v>500</v>
      </c>
      <c r="C94" s="17">
        <f>C93-B94*D94</f>
        <v>149750</v>
      </c>
      <c r="D94" s="17">
        <v>5</v>
      </c>
      <c r="E94" s="13"/>
      <c r="F94" s="12"/>
      <c r="G94" s="13"/>
      <c r="H94" s="13">
        <v>6</v>
      </c>
      <c r="I94" s="14"/>
    </row>
    <row r="95" spans="1:9" ht="13.5">
      <c r="A95" s="16" t="s">
        <v>114</v>
      </c>
      <c r="B95" s="17">
        <f>IF(D95&lt;=3,200,500)</f>
        <v>500</v>
      </c>
      <c r="C95" s="17">
        <f>C94-B95*D95</f>
        <v>146750</v>
      </c>
      <c r="D95" s="17">
        <v>6</v>
      </c>
      <c r="E95" s="13"/>
      <c r="F95" s="12"/>
      <c r="G95" s="13"/>
      <c r="H95" s="13"/>
      <c r="I95" s="14">
        <v>6</v>
      </c>
    </row>
    <row r="96" spans="1:9" ht="13.5">
      <c r="A96" s="16" t="s">
        <v>115</v>
      </c>
      <c r="B96" s="17">
        <v>500</v>
      </c>
      <c r="C96" s="17">
        <f>C95-B96*D96</f>
        <v>143750</v>
      </c>
      <c r="D96" s="17">
        <v>6</v>
      </c>
      <c r="E96" s="13"/>
      <c r="F96" s="12"/>
      <c r="G96" s="13">
        <v>6</v>
      </c>
      <c r="H96" s="13"/>
      <c r="I96" s="14"/>
    </row>
    <row r="97" spans="1:9" ht="13.5">
      <c r="A97" s="16" t="s">
        <v>116</v>
      </c>
      <c r="B97" s="17">
        <v>4000</v>
      </c>
      <c r="C97" s="17">
        <f>C96-B97*D97</f>
        <v>139750</v>
      </c>
      <c r="D97" s="17">
        <v>1</v>
      </c>
      <c r="E97" s="13"/>
      <c r="F97" s="7">
        <v>5</v>
      </c>
      <c r="G97" s="8">
        <v>6</v>
      </c>
      <c r="H97" s="8">
        <v>5</v>
      </c>
      <c r="I97" s="9">
        <v>6</v>
      </c>
    </row>
    <row r="98" spans="1:9" ht="13.5">
      <c r="A98" s="16" t="s">
        <v>117</v>
      </c>
      <c r="B98" s="17">
        <v>25</v>
      </c>
      <c r="C98" s="17">
        <f>C97-B98*D98</f>
        <v>139600</v>
      </c>
      <c r="D98" s="17">
        <v>6</v>
      </c>
      <c r="E98" s="13"/>
      <c r="F98" s="13"/>
      <c r="G98" s="13"/>
      <c r="H98" s="13"/>
      <c r="I98" s="14"/>
    </row>
    <row r="99" spans="1:9" ht="13.5">
      <c r="A99" s="16" t="s">
        <v>118</v>
      </c>
      <c r="B99" s="17">
        <v>50</v>
      </c>
      <c r="C99" s="17">
        <f>C98-B99*D99</f>
        <v>139550</v>
      </c>
      <c r="D99" s="17">
        <v>1</v>
      </c>
      <c r="E99" s="13"/>
      <c r="F99" s="13"/>
      <c r="G99" s="13"/>
      <c r="H99" s="13"/>
      <c r="I99" s="14"/>
    </row>
    <row r="100" spans="1:9" ht="13.5">
      <c r="A100" s="16" t="s">
        <v>119</v>
      </c>
      <c r="B100" s="17">
        <v>1250</v>
      </c>
      <c r="C100" s="17">
        <f>C99-B100*D100</f>
        <v>138300</v>
      </c>
      <c r="D100" s="17">
        <v>1</v>
      </c>
      <c r="E100" s="13"/>
      <c r="F100" s="13"/>
      <c r="G100" s="13"/>
      <c r="H100" s="13"/>
      <c r="I100" s="14"/>
    </row>
    <row r="101" spans="1:9" ht="13.5">
      <c r="A101" s="16" t="s">
        <v>120</v>
      </c>
      <c r="B101" s="17">
        <v>0</v>
      </c>
      <c r="C101" s="17">
        <f>C100-B101*D101</f>
        <v>138300</v>
      </c>
      <c r="D101" s="17">
        <v>5</v>
      </c>
      <c r="E101" s="13"/>
      <c r="F101" s="13"/>
      <c r="G101" s="13"/>
      <c r="H101" s="13"/>
      <c r="I101" s="14"/>
    </row>
    <row r="102" spans="1:9" ht="13.5">
      <c r="A102" s="16" t="s">
        <v>121</v>
      </c>
      <c r="B102" s="17">
        <v>0</v>
      </c>
      <c r="C102" s="17">
        <f>C101-B102*D102</f>
        <v>138300</v>
      </c>
      <c r="D102" s="17">
        <v>6</v>
      </c>
      <c r="E102" s="13"/>
      <c r="F102" s="13"/>
      <c r="G102" s="13"/>
      <c r="H102" s="13"/>
      <c r="I102" s="14"/>
    </row>
    <row r="103" spans="1:9" ht="13.5">
      <c r="A103" s="16" t="s">
        <v>122</v>
      </c>
      <c r="B103" s="13">
        <v>250</v>
      </c>
      <c r="C103" s="17">
        <f>C102-B103*D103</f>
        <v>138050</v>
      </c>
      <c r="D103" s="17">
        <v>1</v>
      </c>
      <c r="E103" s="13"/>
      <c r="F103" s="13"/>
      <c r="G103" s="13"/>
      <c r="H103" s="13"/>
      <c r="I103" s="14"/>
    </row>
    <row r="104" spans="1:9" ht="13.5">
      <c r="A104" s="16" t="s">
        <v>123</v>
      </c>
      <c r="B104" s="13">
        <v>15000</v>
      </c>
      <c r="C104" s="17">
        <f>C103-B104*D104</f>
        <v>123050</v>
      </c>
      <c r="D104" s="17">
        <v>1</v>
      </c>
      <c r="E104" s="13"/>
      <c r="F104" s="13"/>
      <c r="G104" s="13"/>
      <c r="H104" s="13"/>
      <c r="I104" s="14"/>
    </row>
    <row r="105" spans="1:9" ht="13.5">
      <c r="A105" s="16" t="s">
        <v>117</v>
      </c>
      <c r="B105" s="17">
        <v>25</v>
      </c>
      <c r="C105" s="17">
        <f>C104-B105*D105</f>
        <v>122900</v>
      </c>
      <c r="D105" s="17">
        <v>6</v>
      </c>
      <c r="E105" s="13"/>
      <c r="F105" s="13"/>
      <c r="G105" s="13"/>
      <c r="H105" s="13"/>
      <c r="I105" s="14"/>
    </row>
    <row r="106" spans="1:9" ht="13.5">
      <c r="A106" s="16" t="s">
        <v>124</v>
      </c>
      <c r="B106" s="17">
        <v>500</v>
      </c>
      <c r="C106" s="17">
        <f>C105-B106*D106</f>
        <v>122400</v>
      </c>
      <c r="D106" s="17">
        <v>1</v>
      </c>
      <c r="E106" s="13"/>
      <c r="F106" s="36" t="s">
        <v>108</v>
      </c>
      <c r="G106" s="5" t="s">
        <v>109</v>
      </c>
      <c r="H106" s="5" t="s">
        <v>110</v>
      </c>
      <c r="I106" s="37" t="s">
        <v>111</v>
      </c>
    </row>
    <row r="107" spans="1:9" ht="13.5">
      <c r="A107" s="16" t="s">
        <v>116</v>
      </c>
      <c r="B107" s="17">
        <v>4000</v>
      </c>
      <c r="C107" s="17">
        <f>C106-B107*D107</f>
        <v>118400</v>
      </c>
      <c r="D107" s="17">
        <v>1</v>
      </c>
      <c r="E107" s="17"/>
      <c r="F107" s="22">
        <v>5</v>
      </c>
      <c r="G107" s="34" t="s">
        <v>125</v>
      </c>
      <c r="H107" s="34">
        <v>5</v>
      </c>
      <c r="I107" s="38">
        <v>6</v>
      </c>
    </row>
    <row r="108" spans="1:9" ht="13.5">
      <c r="A108" s="16" t="s">
        <v>126</v>
      </c>
      <c r="B108" s="17">
        <v>50</v>
      </c>
      <c r="C108" s="17">
        <f>C107-B108*D108</f>
        <v>118350</v>
      </c>
      <c r="D108" s="17">
        <v>1</v>
      </c>
      <c r="E108" s="13"/>
      <c r="F108" s="13"/>
      <c r="G108" s="13"/>
      <c r="H108" s="13"/>
      <c r="I108" s="14"/>
    </row>
    <row r="109" spans="1:9" ht="13.5">
      <c r="A109" s="16" t="s">
        <v>127</v>
      </c>
      <c r="B109" s="17">
        <v>200</v>
      </c>
      <c r="C109" s="17">
        <f>C108-B109*D109</f>
        <v>118150</v>
      </c>
      <c r="D109" s="17">
        <v>1</v>
      </c>
      <c r="E109" s="13"/>
      <c r="F109" s="13"/>
      <c r="G109" s="13"/>
      <c r="H109" s="13"/>
      <c r="I109" s="14"/>
    </row>
    <row r="110" spans="1:9" ht="13.5">
      <c r="A110" s="16" t="s">
        <v>128</v>
      </c>
      <c r="B110" s="17">
        <v>1000</v>
      </c>
      <c r="C110" s="13">
        <f>C109-B110*D110</f>
        <v>117150</v>
      </c>
      <c r="D110" s="17">
        <v>1</v>
      </c>
      <c r="E110" s="13"/>
      <c r="F110" s="13"/>
      <c r="G110" s="13"/>
      <c r="H110" s="13"/>
      <c r="I110" s="14"/>
    </row>
    <row r="111" spans="1:9" ht="13.5">
      <c r="A111" s="22" t="s">
        <v>129</v>
      </c>
      <c r="B111" s="34">
        <v>250</v>
      </c>
      <c r="C111" s="8">
        <f>C110-B111*D111</f>
        <v>116900</v>
      </c>
      <c r="D111" s="34">
        <v>1</v>
      </c>
      <c r="E111" s="8"/>
      <c r="F111" s="8"/>
      <c r="G111" s="8"/>
      <c r="H111" s="8"/>
      <c r="I111" s="9"/>
    </row>
    <row r="112" spans="1:9" ht="13.5">
      <c r="A112" s="19" t="s">
        <v>130</v>
      </c>
      <c r="B112" s="17"/>
      <c r="C112" s="17">
        <f>C111-B112*D112</f>
        <v>116900</v>
      </c>
      <c r="D112" s="39"/>
      <c r="E112" s="17"/>
      <c r="F112" s="13"/>
      <c r="G112" s="13"/>
      <c r="H112" s="13"/>
      <c r="I112" s="13"/>
    </row>
    <row r="113" spans="1:9" ht="13.5">
      <c r="A113" s="16" t="s">
        <v>131</v>
      </c>
      <c r="B113" s="17">
        <v>3000</v>
      </c>
      <c r="C113" s="17">
        <f>C112-B113*D113</f>
        <v>113900</v>
      </c>
      <c r="D113" s="39">
        <v>1</v>
      </c>
      <c r="E113" s="17"/>
      <c r="F113" s="13"/>
      <c r="G113" s="13"/>
      <c r="H113" s="13"/>
      <c r="I113" s="40"/>
    </row>
    <row r="114" spans="1:9" ht="13.5">
      <c r="A114" s="16" t="s">
        <v>132</v>
      </c>
      <c r="B114" s="17">
        <v>800</v>
      </c>
      <c r="C114" s="17">
        <f>C113-B114*D114</f>
        <v>113100</v>
      </c>
      <c r="D114" s="39">
        <v>1</v>
      </c>
      <c r="E114" s="17"/>
      <c r="F114" s="13"/>
      <c r="G114" s="13"/>
      <c r="H114" s="13"/>
      <c r="I114" s="13"/>
    </row>
    <row r="115" spans="1:9" ht="13.5">
      <c r="A115" s="16" t="s">
        <v>133</v>
      </c>
      <c r="B115" s="17">
        <v>0</v>
      </c>
      <c r="C115" s="17">
        <f>C114-B115*D115</f>
        <v>113100</v>
      </c>
      <c r="D115" s="39">
        <v>1</v>
      </c>
      <c r="E115" s="17"/>
      <c r="F115" s="17"/>
      <c r="G115" s="13"/>
      <c r="H115" s="13"/>
      <c r="I115" s="13"/>
    </row>
    <row r="116" spans="1:9" ht="13.5">
      <c r="A116" s="16" t="s">
        <v>134</v>
      </c>
      <c r="B116" s="17">
        <v>0</v>
      </c>
      <c r="C116" s="17">
        <f>C115-B116*D116</f>
        <v>113100</v>
      </c>
      <c r="D116" s="39">
        <v>1</v>
      </c>
      <c r="E116" s="13"/>
      <c r="F116" s="13"/>
      <c r="G116" s="13"/>
      <c r="H116" s="13"/>
      <c r="I116" s="13"/>
    </row>
    <row r="117" spans="1:9" ht="13.5">
      <c r="A117" s="16" t="s">
        <v>135</v>
      </c>
      <c r="B117" s="17">
        <v>0</v>
      </c>
      <c r="C117" s="17">
        <f>C116-B117*D117</f>
        <v>113100</v>
      </c>
      <c r="D117" s="39">
        <v>1</v>
      </c>
      <c r="E117" s="13"/>
      <c r="F117" s="13"/>
      <c r="G117" s="13"/>
      <c r="H117" s="13"/>
      <c r="I117" s="13"/>
    </row>
    <row r="118" spans="1:9" ht="13.5">
      <c r="A118" s="16" t="s">
        <v>136</v>
      </c>
      <c r="B118" s="13">
        <v>400</v>
      </c>
      <c r="C118" s="17">
        <f>C117-B118*D118</f>
        <v>112700</v>
      </c>
      <c r="D118" s="14">
        <v>1</v>
      </c>
      <c r="E118" s="13"/>
      <c r="F118" s="13"/>
      <c r="G118" s="13"/>
      <c r="H118" s="13"/>
      <c r="I118" s="13"/>
    </row>
    <row r="119" spans="1:9" ht="13.5">
      <c r="A119" s="16" t="s">
        <v>137</v>
      </c>
      <c r="B119" s="17">
        <v>100</v>
      </c>
      <c r="C119" s="17">
        <f>C118-B119*D119</f>
        <v>112600</v>
      </c>
      <c r="D119" s="39">
        <v>1</v>
      </c>
      <c r="E119" s="13"/>
      <c r="F119" s="13"/>
      <c r="G119" s="13"/>
      <c r="H119" s="13"/>
      <c r="I119" s="13"/>
    </row>
    <row r="120" spans="1:9" ht="13.5">
      <c r="A120" s="16" t="s">
        <v>118</v>
      </c>
      <c r="B120" s="13">
        <v>50</v>
      </c>
      <c r="C120" s="17">
        <f>C119-B120*D120</f>
        <v>112550</v>
      </c>
      <c r="D120" s="14">
        <v>1</v>
      </c>
      <c r="E120" s="13"/>
      <c r="F120" s="13"/>
      <c r="G120" s="13"/>
      <c r="H120" s="13"/>
      <c r="I120" s="13"/>
    </row>
    <row r="121" spans="1:9" ht="14.25">
      <c r="A121" s="15" t="s">
        <v>138</v>
      </c>
      <c r="B121" s="13">
        <v>5</v>
      </c>
      <c r="C121" s="17">
        <f>C120-B121*D121</f>
        <v>112520</v>
      </c>
      <c r="D121" s="14">
        <f>SUM(D122:D124)</f>
        <v>6</v>
      </c>
      <c r="E121" s="13"/>
      <c r="F121" s="13"/>
      <c r="G121" s="13"/>
      <c r="H121" s="13"/>
      <c r="I121" s="17"/>
    </row>
    <row r="122" spans="1:9" ht="13.5">
      <c r="A122" s="16" t="s">
        <v>139</v>
      </c>
      <c r="B122" s="13">
        <v>90</v>
      </c>
      <c r="C122" s="17">
        <f>C121-B122*D122</f>
        <v>112250</v>
      </c>
      <c r="D122" s="14">
        <v>3</v>
      </c>
      <c r="E122" s="13"/>
      <c r="F122" s="40"/>
      <c r="G122" s="13"/>
      <c r="H122" s="13"/>
      <c r="I122" s="13"/>
    </row>
    <row r="123" spans="1:9" ht="13.5">
      <c r="A123" s="16" t="s">
        <v>140</v>
      </c>
      <c r="B123" s="17">
        <v>240</v>
      </c>
      <c r="C123" s="17">
        <f>C122-B123*D123</f>
        <v>112010</v>
      </c>
      <c r="D123" s="14">
        <v>1</v>
      </c>
      <c r="E123" s="13"/>
      <c r="F123" s="41"/>
      <c r="G123" s="13"/>
      <c r="H123" s="13"/>
      <c r="I123" s="40"/>
    </row>
    <row r="124" spans="1:9" ht="13.5">
      <c r="A124" s="16" t="s">
        <v>141</v>
      </c>
      <c r="B124" s="17">
        <v>60</v>
      </c>
      <c r="C124" s="17">
        <f>C123-B124*D124</f>
        <v>111890</v>
      </c>
      <c r="D124" s="39">
        <v>2</v>
      </c>
      <c r="E124" s="13"/>
      <c r="F124" s="41"/>
      <c r="G124" s="40"/>
      <c r="H124" s="40"/>
      <c r="I124" s="41"/>
    </row>
    <row r="125" spans="1:9" ht="13.5">
      <c r="A125" s="21" t="s">
        <v>142</v>
      </c>
      <c r="B125" s="5"/>
      <c r="C125" s="32">
        <f>C124-B125*D125</f>
        <v>111890</v>
      </c>
      <c r="D125" s="5"/>
      <c r="E125" s="5" t="s">
        <v>143</v>
      </c>
      <c r="F125" s="42" t="s">
        <v>144</v>
      </c>
      <c r="G125" s="40"/>
      <c r="H125" s="40"/>
      <c r="I125" s="40"/>
    </row>
    <row r="126" spans="1:9" ht="13.5">
      <c r="A126" s="16" t="s">
        <v>145</v>
      </c>
      <c r="B126" s="17">
        <v>200</v>
      </c>
      <c r="C126" s="17">
        <f>C125-B126*D126</f>
        <v>111690</v>
      </c>
      <c r="D126" s="17">
        <v>1</v>
      </c>
      <c r="E126" s="13">
        <v>2</v>
      </c>
      <c r="F126" s="43">
        <v>2</v>
      </c>
      <c r="G126" s="40"/>
      <c r="H126" s="41"/>
      <c r="I126" s="40"/>
    </row>
    <row r="127" spans="1:9" ht="13.5">
      <c r="A127" s="16" t="s">
        <v>146</v>
      </c>
      <c r="B127" s="17">
        <v>1600</v>
      </c>
      <c r="C127" s="17">
        <f>C126-B127*D127</f>
        <v>110090</v>
      </c>
      <c r="D127" s="17">
        <v>1</v>
      </c>
      <c r="E127" s="13" t="s">
        <v>147</v>
      </c>
      <c r="F127" s="44" t="s">
        <v>148</v>
      </c>
      <c r="G127" s="40"/>
      <c r="H127" s="40"/>
      <c r="I127" s="40"/>
    </row>
    <row r="128" spans="1:9" ht="13.5">
      <c r="A128" s="16" t="s">
        <v>149</v>
      </c>
      <c r="B128" s="17">
        <v>200</v>
      </c>
      <c r="C128" s="17">
        <f>C127-B128*D128</f>
        <v>109890</v>
      </c>
      <c r="D128" s="17">
        <v>1</v>
      </c>
      <c r="E128" s="13">
        <v>0</v>
      </c>
      <c r="F128" s="43">
        <v>1</v>
      </c>
      <c r="G128" s="40"/>
      <c r="H128" s="40"/>
      <c r="I128" s="40"/>
    </row>
    <row r="129" spans="1:9" ht="13.5">
      <c r="A129" s="16" t="s">
        <v>150</v>
      </c>
      <c r="B129" s="17">
        <v>150</v>
      </c>
      <c r="C129" s="17">
        <f>C128-B129*D129</f>
        <v>109740</v>
      </c>
      <c r="D129" s="17">
        <v>1</v>
      </c>
      <c r="E129" s="13">
        <v>0</v>
      </c>
      <c r="F129" s="43">
        <v>1</v>
      </c>
      <c r="G129" s="40"/>
      <c r="H129" s="40"/>
      <c r="I129" s="40"/>
    </row>
    <row r="130" spans="1:9" ht="13.5">
      <c r="A130" s="16" t="s">
        <v>151</v>
      </c>
      <c r="B130" s="17">
        <v>350</v>
      </c>
      <c r="C130" s="17">
        <f>C129-B130*D130</f>
        <v>109390</v>
      </c>
      <c r="D130" s="17">
        <v>1</v>
      </c>
      <c r="E130" s="17">
        <v>1</v>
      </c>
      <c r="F130" s="45">
        <v>1</v>
      </c>
      <c r="G130" s="40"/>
      <c r="H130" s="40"/>
      <c r="I130" s="40"/>
    </row>
    <row r="131" spans="1:9" ht="13.5">
      <c r="A131" s="12" t="s">
        <v>152</v>
      </c>
      <c r="B131" s="17">
        <v>200</v>
      </c>
      <c r="C131" s="17">
        <f>C130-B131*D131</f>
        <v>109190</v>
      </c>
      <c r="D131" s="17">
        <v>1</v>
      </c>
      <c r="E131" s="17">
        <v>1</v>
      </c>
      <c r="F131" s="45">
        <v>1</v>
      </c>
      <c r="G131" s="40"/>
      <c r="H131" s="40"/>
      <c r="I131" s="13"/>
    </row>
    <row r="132" spans="1:6" ht="13.5">
      <c r="A132" s="12"/>
      <c r="B132" s="13"/>
      <c r="C132" s="17">
        <f>C131-B132*D132</f>
        <v>109190</v>
      </c>
      <c r="D132" s="13"/>
      <c r="E132" s="17">
        <v>10</v>
      </c>
      <c r="F132" s="45">
        <v>8</v>
      </c>
    </row>
    <row r="133" spans="1:9" ht="13.5">
      <c r="A133" s="35" t="s">
        <v>153</v>
      </c>
      <c r="B133" s="5"/>
      <c r="C133" s="32">
        <f>C132-B133*D133</f>
        <v>109190</v>
      </c>
      <c r="D133" s="5"/>
      <c r="E133" s="5"/>
      <c r="F133" s="6"/>
      <c r="G133" s="13"/>
      <c r="H133" s="13"/>
      <c r="I133" s="13"/>
    </row>
    <row r="134" spans="1:9" ht="13.5">
      <c r="A134" s="16" t="s">
        <v>154</v>
      </c>
      <c r="B134" s="13">
        <v>8000</v>
      </c>
      <c r="C134" s="17">
        <f>C133-B134*D134</f>
        <v>101190</v>
      </c>
      <c r="D134" s="13">
        <v>1</v>
      </c>
      <c r="E134" s="13" t="s">
        <v>155</v>
      </c>
      <c r="F134" s="14">
        <v>6</v>
      </c>
      <c r="G134" s="13"/>
      <c r="H134" s="13"/>
      <c r="I134" s="13"/>
    </row>
    <row r="135" spans="1:9" ht="13.5">
      <c r="A135" s="16" t="s">
        <v>156</v>
      </c>
      <c r="B135" s="13">
        <v>0</v>
      </c>
      <c r="C135" s="17">
        <f>C134-B135*D135</f>
        <v>101190</v>
      </c>
      <c r="D135" s="13">
        <v>1</v>
      </c>
      <c r="E135" s="13"/>
      <c r="F135" s="14"/>
      <c r="G135" s="13"/>
      <c r="H135" s="13"/>
      <c r="I135" s="13"/>
    </row>
    <row r="136" spans="1:9" ht="13.5">
      <c r="A136" s="16" t="s">
        <v>157</v>
      </c>
      <c r="B136" s="17">
        <v>0</v>
      </c>
      <c r="C136" s="17">
        <f>C135-B136*D136</f>
        <v>101190</v>
      </c>
      <c r="D136" s="17">
        <v>1</v>
      </c>
      <c r="E136" s="13"/>
      <c r="F136" s="14"/>
      <c r="G136" s="13"/>
      <c r="H136" s="13"/>
      <c r="I136" s="13"/>
    </row>
    <row r="137" spans="1:9" ht="13.5">
      <c r="A137" s="16" t="s">
        <v>158</v>
      </c>
      <c r="B137" s="17">
        <v>3000</v>
      </c>
      <c r="C137" s="17">
        <f>C136-B137*D137</f>
        <v>98190</v>
      </c>
      <c r="D137" s="17">
        <v>1</v>
      </c>
      <c r="E137" s="13"/>
      <c r="F137" s="14">
        <v>1</v>
      </c>
      <c r="G137" s="13"/>
      <c r="H137" s="13"/>
      <c r="I137" s="13"/>
    </row>
    <row r="138" spans="1:9" ht="13.5">
      <c r="A138" s="16" t="s">
        <v>159</v>
      </c>
      <c r="B138" s="17">
        <v>250</v>
      </c>
      <c r="C138" s="17">
        <f>C137-B138*D138</f>
        <v>96690</v>
      </c>
      <c r="D138" s="17">
        <v>6</v>
      </c>
      <c r="E138" s="13"/>
      <c r="F138" s="14">
        <v>1</v>
      </c>
      <c r="G138" s="13"/>
      <c r="H138" s="13"/>
      <c r="I138" s="13"/>
    </row>
    <row r="139" spans="1:9" ht="13.5">
      <c r="A139" s="16" t="s">
        <v>160</v>
      </c>
      <c r="B139" s="17">
        <v>1000</v>
      </c>
      <c r="C139" s="17">
        <f>C138-B139*D139</f>
        <v>95690</v>
      </c>
      <c r="D139" s="17">
        <v>1</v>
      </c>
      <c r="E139" s="13"/>
      <c r="F139" s="14"/>
      <c r="G139" s="13"/>
      <c r="H139" s="13"/>
      <c r="I139" s="13"/>
    </row>
    <row r="140" spans="1:9" ht="13.5">
      <c r="A140" s="22" t="s">
        <v>161</v>
      </c>
      <c r="B140" s="34">
        <v>500</v>
      </c>
      <c r="C140" s="34">
        <f>C139-B140*D140</f>
        <v>95190</v>
      </c>
      <c r="D140" s="34">
        <v>1</v>
      </c>
      <c r="E140" s="8"/>
      <c r="F140" s="9"/>
      <c r="G140" s="13"/>
      <c r="H140" s="13"/>
      <c r="I140" s="13"/>
    </row>
    <row r="141" spans="1:8" ht="13.5">
      <c r="A141" s="35" t="s">
        <v>162</v>
      </c>
      <c r="B141" s="5"/>
      <c r="C141" s="32">
        <f>C140-B141*D141</f>
        <v>95190</v>
      </c>
      <c r="D141" s="6"/>
      <c r="E141" s="13"/>
      <c r="F141" s="13"/>
      <c r="G141" s="13"/>
      <c r="H141" s="13"/>
    </row>
    <row r="142" spans="1:8" ht="13.5">
      <c r="A142" s="12" t="s">
        <v>163</v>
      </c>
      <c r="B142" s="17">
        <v>500</v>
      </c>
      <c r="C142" s="17">
        <f>C141-B142*D142</f>
        <v>92190</v>
      </c>
      <c r="D142" s="39">
        <v>6</v>
      </c>
      <c r="E142" s="13"/>
      <c r="F142" s="13"/>
      <c r="G142" s="13"/>
      <c r="H142" s="13"/>
    </row>
    <row r="143" spans="1:8" ht="13.5">
      <c r="A143" s="12" t="s">
        <v>164</v>
      </c>
      <c r="B143" s="17">
        <v>200</v>
      </c>
      <c r="C143" s="17">
        <f>C142-B143*D143</f>
        <v>90990</v>
      </c>
      <c r="D143" s="39">
        <v>6</v>
      </c>
      <c r="E143" s="13"/>
      <c r="F143" s="13"/>
      <c r="G143" s="13"/>
      <c r="H143" s="13"/>
    </row>
    <row r="144" spans="1:7" ht="13.5">
      <c r="A144" s="12" t="s">
        <v>165</v>
      </c>
      <c r="B144" s="17">
        <v>150</v>
      </c>
      <c r="C144" s="17">
        <f>C143-B144*D144</f>
        <v>90840</v>
      </c>
      <c r="D144" s="39">
        <v>1</v>
      </c>
      <c r="E144" s="13"/>
      <c r="F144" s="13"/>
      <c r="G144" s="13"/>
    </row>
    <row r="145" spans="1:7" ht="13.5">
      <c r="A145" s="12" t="s">
        <v>166</v>
      </c>
      <c r="B145" s="17">
        <v>25</v>
      </c>
      <c r="C145" s="17">
        <f>C144-B145*D145</f>
        <v>90765</v>
      </c>
      <c r="D145" s="39">
        <v>3</v>
      </c>
      <c r="E145" s="13"/>
      <c r="F145" s="13"/>
      <c r="G145" s="13"/>
    </row>
    <row r="146" spans="1:7" ht="13.5">
      <c r="A146" s="12" t="s">
        <v>167</v>
      </c>
      <c r="B146" s="17">
        <v>100</v>
      </c>
      <c r="C146" s="17">
        <f>C145-B146*D146</f>
        <v>90165</v>
      </c>
      <c r="D146" s="39">
        <v>6</v>
      </c>
      <c r="E146" s="13"/>
      <c r="F146" s="13"/>
      <c r="G146" s="13"/>
    </row>
    <row r="147" spans="1:7" ht="13.5">
      <c r="A147" s="16" t="s">
        <v>168</v>
      </c>
      <c r="B147" s="17">
        <v>100</v>
      </c>
      <c r="C147" s="17">
        <f>C146-B147*D147</f>
        <v>89565</v>
      </c>
      <c r="D147" s="39">
        <v>6</v>
      </c>
      <c r="E147" s="13"/>
      <c r="F147" s="13"/>
      <c r="G147" s="13"/>
    </row>
    <row r="148" spans="1:8" ht="13.5">
      <c r="A148" s="12" t="s">
        <v>169</v>
      </c>
      <c r="B148" s="17">
        <v>100</v>
      </c>
      <c r="C148" s="17">
        <f>C147-B148*D148</f>
        <v>88965</v>
      </c>
      <c r="D148" s="39">
        <v>6</v>
      </c>
      <c r="E148" s="13"/>
      <c r="F148" s="13"/>
      <c r="G148" s="13"/>
      <c r="H148" s="13"/>
    </row>
    <row r="149" spans="1:8" ht="13.5">
      <c r="A149" s="12" t="s">
        <v>170</v>
      </c>
      <c r="B149" s="17">
        <v>6000</v>
      </c>
      <c r="C149" s="17">
        <f>C148-B149*D149</f>
        <v>76965</v>
      </c>
      <c r="D149" s="39">
        <v>2</v>
      </c>
      <c r="E149" s="13"/>
      <c r="F149" s="13"/>
      <c r="G149" s="13"/>
      <c r="H149" s="13"/>
    </row>
    <row r="150" spans="1:8" ht="13.5">
      <c r="A150" s="12" t="s">
        <v>171</v>
      </c>
      <c r="B150" s="17">
        <v>50</v>
      </c>
      <c r="C150" s="17">
        <f>C149-B150*D150</f>
        <v>76915</v>
      </c>
      <c r="D150" s="39">
        <v>1</v>
      </c>
      <c r="E150" s="13"/>
      <c r="F150" s="13"/>
      <c r="G150" s="13"/>
      <c r="H150" s="13"/>
    </row>
    <row r="151" spans="1:8" ht="13.5">
      <c r="A151" s="16" t="s">
        <v>172</v>
      </c>
      <c r="B151" s="17">
        <v>1</v>
      </c>
      <c r="C151" s="17">
        <f>C150-B151*D151</f>
        <v>76900</v>
      </c>
      <c r="D151" s="14">
        <v>15</v>
      </c>
      <c r="E151" s="13"/>
      <c r="F151" s="13"/>
      <c r="G151" s="13"/>
      <c r="H151" s="13"/>
    </row>
    <row r="152" spans="1:8" ht="13.5">
      <c r="A152" s="16" t="s">
        <v>173</v>
      </c>
      <c r="B152" s="17">
        <v>200</v>
      </c>
      <c r="C152" s="17">
        <f>C151-B152*D152</f>
        <v>76700</v>
      </c>
      <c r="D152" s="39">
        <v>1</v>
      </c>
      <c r="E152" s="13"/>
      <c r="F152" s="13"/>
      <c r="G152" s="13"/>
      <c r="H152" s="13"/>
    </row>
    <row r="153" spans="1:8" ht="13.5">
      <c r="A153" s="16" t="s">
        <v>174</v>
      </c>
      <c r="B153" s="17">
        <v>25</v>
      </c>
      <c r="C153" s="17">
        <f>C152-B153*D153</f>
        <v>76650</v>
      </c>
      <c r="D153" s="39">
        <v>2</v>
      </c>
      <c r="E153" s="13"/>
      <c r="F153" s="13"/>
      <c r="G153" s="13"/>
      <c r="H153" s="13"/>
    </row>
    <row r="154" spans="1:8" ht="13.5">
      <c r="A154" s="16" t="s">
        <v>175</v>
      </c>
      <c r="B154" s="17">
        <v>70</v>
      </c>
      <c r="C154" s="17">
        <f>C153-B154*D154</f>
        <v>76580</v>
      </c>
      <c r="D154" s="39">
        <v>1</v>
      </c>
      <c r="E154" s="13"/>
      <c r="F154" s="13"/>
      <c r="G154" s="13"/>
      <c r="H154" s="13"/>
    </row>
    <row r="155" spans="1:5" ht="13.5">
      <c r="A155" s="16" t="s">
        <v>176</v>
      </c>
      <c r="B155" s="17">
        <v>100</v>
      </c>
      <c r="C155" s="17">
        <f>C154-B155*D155</f>
        <v>75980</v>
      </c>
      <c r="D155" s="39">
        <v>6</v>
      </c>
      <c r="E155" s="13"/>
    </row>
    <row r="156" spans="1:5" ht="13.5">
      <c r="A156" s="16" t="s">
        <v>177</v>
      </c>
      <c r="B156" s="17">
        <v>500</v>
      </c>
      <c r="C156" s="17">
        <f>C155-B156*D156</f>
        <v>75480</v>
      </c>
      <c r="D156" s="39">
        <v>1</v>
      </c>
      <c r="E156" s="13"/>
    </row>
    <row r="157" spans="1:5" ht="13.5">
      <c r="A157" s="16" t="s">
        <v>178</v>
      </c>
      <c r="B157" s="17">
        <v>200</v>
      </c>
      <c r="C157" s="17">
        <f>C156-B157*D157</f>
        <v>73880</v>
      </c>
      <c r="D157" s="39">
        <v>8</v>
      </c>
      <c r="E157" s="13"/>
    </row>
    <row r="158" spans="1:5" ht="13.5">
      <c r="A158" s="16" t="s">
        <v>179</v>
      </c>
      <c r="B158" s="17">
        <v>300</v>
      </c>
      <c r="C158" s="17">
        <f>C157-B158*D158</f>
        <v>73580</v>
      </c>
      <c r="D158" s="39">
        <v>1</v>
      </c>
      <c r="E158" s="13"/>
    </row>
    <row r="159" spans="1:8" ht="13.5">
      <c r="A159" s="16" t="s">
        <v>180</v>
      </c>
      <c r="B159" s="17">
        <v>100</v>
      </c>
      <c r="C159" s="17">
        <f>C158-B159*D159</f>
        <v>72980</v>
      </c>
      <c r="D159" s="39">
        <v>6</v>
      </c>
      <c r="E159" s="13"/>
      <c r="F159" s="13"/>
      <c r="G159" s="13"/>
      <c r="H159" s="13"/>
    </row>
    <row r="160" spans="1:8" ht="13.5">
      <c r="A160" s="16" t="s">
        <v>181</v>
      </c>
      <c r="B160" s="17">
        <v>50</v>
      </c>
      <c r="C160" s="17">
        <f>C159-B160*D160</f>
        <v>72880</v>
      </c>
      <c r="D160" s="39">
        <v>2</v>
      </c>
      <c r="H160" s="13"/>
    </row>
    <row r="161" spans="1:7" ht="13.5">
      <c r="A161" s="16" t="s">
        <v>182</v>
      </c>
      <c r="B161" s="17">
        <v>5000</v>
      </c>
      <c r="C161" s="17">
        <f>C160-B161*D161</f>
        <v>67880</v>
      </c>
      <c r="D161" s="39">
        <v>1</v>
      </c>
      <c r="E161" s="13"/>
      <c r="F161" s="13"/>
      <c r="G161" s="13"/>
    </row>
    <row r="162" spans="1:8" ht="13.5">
      <c r="A162" s="16" t="s">
        <v>183</v>
      </c>
      <c r="B162" s="17">
        <v>1</v>
      </c>
      <c r="C162" s="17">
        <f>C161-B162*D162</f>
        <v>67855</v>
      </c>
      <c r="D162" s="14">
        <v>25</v>
      </c>
      <c r="G162" s="13"/>
      <c r="H162" s="13"/>
    </row>
    <row r="163" spans="1:7" ht="13.5">
      <c r="A163" s="16" t="s">
        <v>184</v>
      </c>
      <c r="B163" s="17">
        <v>110</v>
      </c>
      <c r="C163" s="17">
        <f>C162-B163*D163</f>
        <v>67525</v>
      </c>
      <c r="D163" s="39">
        <v>3</v>
      </c>
      <c r="E163" t="s">
        <v>185</v>
      </c>
      <c r="G163" s="13"/>
    </row>
    <row r="164" spans="1:5" ht="13.5">
      <c r="A164" s="16" t="s">
        <v>186</v>
      </c>
      <c r="B164" s="17">
        <v>10</v>
      </c>
      <c r="C164" s="17">
        <f>C163-B164*D164</f>
        <v>67345</v>
      </c>
      <c r="D164" s="14">
        <v>18</v>
      </c>
      <c r="E164" t="s">
        <v>187</v>
      </c>
    </row>
    <row r="165" spans="1:5" ht="13.5">
      <c r="A165" s="16" t="s">
        <v>188</v>
      </c>
      <c r="B165" s="17">
        <v>100</v>
      </c>
      <c r="C165" s="17">
        <f>C164-B165*D165</f>
        <v>67145</v>
      </c>
      <c r="D165" s="14">
        <v>2</v>
      </c>
      <c r="E165" s="46" t="s">
        <v>189</v>
      </c>
    </row>
    <row r="166" spans="1:5" ht="13.5">
      <c r="A166" s="16" t="s">
        <v>190</v>
      </c>
      <c r="B166" s="17">
        <v>50</v>
      </c>
      <c r="C166" s="17">
        <f>C165-B166*D166</f>
        <v>66795</v>
      </c>
      <c r="D166" s="14">
        <v>7</v>
      </c>
      <c r="E166" s="47" t="s">
        <v>191</v>
      </c>
    </row>
    <row r="167" spans="1:5" ht="13.5">
      <c r="A167" s="16" t="s">
        <v>192</v>
      </c>
      <c r="B167" s="17">
        <v>5</v>
      </c>
      <c r="C167" s="17">
        <f>C166-B167*D167</f>
        <v>66695</v>
      </c>
      <c r="D167" s="14">
        <v>20</v>
      </c>
      <c r="E167" s="47" t="s">
        <v>193</v>
      </c>
    </row>
    <row r="168" spans="1:5" ht="13.5">
      <c r="A168" s="16" t="s">
        <v>194</v>
      </c>
      <c r="B168" s="17">
        <v>150</v>
      </c>
      <c r="C168" s="17">
        <f>C167-B168*D168</f>
        <v>66395</v>
      </c>
      <c r="D168" s="14">
        <v>2</v>
      </c>
      <c r="E168" s="47" t="s">
        <v>195</v>
      </c>
    </row>
    <row r="169" spans="1:8" ht="13.5">
      <c r="A169" s="16" t="s">
        <v>196</v>
      </c>
      <c r="B169" s="13"/>
      <c r="C169" s="17">
        <f>C168-B169*D169</f>
        <v>66395</v>
      </c>
      <c r="D169" s="14"/>
      <c r="E169" s="13"/>
      <c r="F169" s="13"/>
      <c r="G169" s="13"/>
      <c r="H169" s="13"/>
    </row>
    <row r="170" spans="1:8" ht="13.5">
      <c r="A170" s="12" t="s">
        <v>197</v>
      </c>
      <c r="B170" s="13">
        <v>50</v>
      </c>
      <c r="C170" s="17">
        <f>C169-B170*D170</f>
        <v>66345</v>
      </c>
      <c r="D170" s="14">
        <v>1</v>
      </c>
      <c r="E170" s="13"/>
      <c r="F170" s="13"/>
      <c r="G170" s="13"/>
      <c r="H170" s="17"/>
    </row>
    <row r="171" spans="1:8" ht="13.5">
      <c r="A171" s="12" t="s">
        <v>198</v>
      </c>
      <c r="B171" s="13">
        <v>50</v>
      </c>
      <c r="C171" s="17">
        <f>C170-B171*D171</f>
        <v>66295</v>
      </c>
      <c r="D171" s="14">
        <v>1</v>
      </c>
      <c r="E171" s="13"/>
      <c r="F171" s="13"/>
      <c r="G171" s="13"/>
      <c r="H171" s="13"/>
    </row>
    <row r="172" spans="1:8" ht="13.5">
      <c r="A172" s="16" t="s">
        <v>196</v>
      </c>
      <c r="B172" s="17"/>
      <c r="C172" s="17">
        <f>C171-B172*D172</f>
        <v>66295</v>
      </c>
      <c r="D172" s="39"/>
      <c r="E172" s="13"/>
      <c r="F172" s="13"/>
      <c r="G172" s="13"/>
      <c r="H172" s="13"/>
    </row>
    <row r="173" spans="1:8" ht="13.5">
      <c r="A173" s="16" t="s">
        <v>199</v>
      </c>
      <c r="B173" s="17">
        <v>25</v>
      </c>
      <c r="C173" s="17">
        <f>C172-B173*D173</f>
        <v>66145</v>
      </c>
      <c r="D173" s="39">
        <v>6</v>
      </c>
      <c r="E173" s="13"/>
      <c r="F173" s="13"/>
      <c r="G173" s="13"/>
      <c r="H173" s="13"/>
    </row>
    <row r="174" spans="1:12" ht="13.5">
      <c r="A174" s="16" t="s">
        <v>200</v>
      </c>
      <c r="B174" s="17">
        <v>5</v>
      </c>
      <c r="C174" s="20">
        <f>C173-B174*D174</f>
        <v>66140</v>
      </c>
      <c r="D174" s="39">
        <v>1</v>
      </c>
      <c r="E174" s="13"/>
      <c r="F174" s="13"/>
      <c r="G174" s="13"/>
      <c r="L174" s="13"/>
    </row>
    <row r="175" spans="1:6" ht="13.5">
      <c r="A175" s="35" t="s">
        <v>201</v>
      </c>
      <c r="B175" s="5"/>
      <c r="C175" s="32">
        <f>C174-B175*D175</f>
        <v>66140</v>
      </c>
      <c r="D175" s="6"/>
      <c r="E175" s="13"/>
      <c r="F175" s="13"/>
    </row>
    <row r="176" spans="1:6" ht="13.5">
      <c r="A176" s="16" t="s">
        <v>202</v>
      </c>
      <c r="B176" s="13">
        <f>SUM(B177:B182)</f>
        <v>16</v>
      </c>
      <c r="C176" s="17">
        <f>C175-D176</f>
        <v>60140</v>
      </c>
      <c r="D176" s="14">
        <f>IF(B176&lt;6,B176*100,IF(B176&lt;11,500+(B176-5)*300,IF(B176&lt;16,2000+(B176-10)*600,IF(B176&lt;21,5000+(B176-15)*1000,10000+(B176-20)*5000))))</f>
        <v>6000</v>
      </c>
      <c r="E176" s="13"/>
      <c r="F176" s="13"/>
    </row>
    <row r="177" spans="1:6" ht="13.5">
      <c r="A177" s="16" t="s">
        <v>203</v>
      </c>
      <c r="B177" s="17">
        <v>3</v>
      </c>
      <c r="C177" s="17">
        <f>C176-D177</f>
        <v>60140</v>
      </c>
      <c r="D177" s="14"/>
      <c r="E177" s="13"/>
      <c r="F177" s="13"/>
    </row>
    <row r="178" spans="1:6" ht="13.5">
      <c r="A178" s="16" t="s">
        <v>204</v>
      </c>
      <c r="B178" s="17">
        <v>3</v>
      </c>
      <c r="C178" s="17">
        <f>C177-D178</f>
        <v>60140</v>
      </c>
      <c r="D178" s="39"/>
      <c r="E178" s="13"/>
      <c r="F178" s="13"/>
    </row>
    <row r="179" spans="1:6" ht="13.5">
      <c r="A179" s="16" t="s">
        <v>205</v>
      </c>
      <c r="B179" s="17">
        <v>3</v>
      </c>
      <c r="C179" s="17">
        <f>C178-D179</f>
        <v>60140</v>
      </c>
      <c r="D179" s="39"/>
      <c r="E179" s="13"/>
      <c r="F179" s="13"/>
    </row>
    <row r="180" spans="1:8" ht="13.5">
      <c r="A180" s="16" t="s">
        <v>206</v>
      </c>
      <c r="B180" s="17">
        <v>2</v>
      </c>
      <c r="C180" s="17">
        <f>C179-D180</f>
        <v>60140</v>
      </c>
      <c r="D180" s="14"/>
      <c r="E180" s="13"/>
      <c r="F180" s="13"/>
      <c r="H180" s="13"/>
    </row>
    <row r="181" spans="1:8" ht="13.5">
      <c r="A181" s="16" t="s">
        <v>207</v>
      </c>
      <c r="B181" s="17">
        <v>4</v>
      </c>
      <c r="C181" s="17">
        <f>C180-D181</f>
        <v>60140</v>
      </c>
      <c r="D181" s="14"/>
      <c r="E181" s="13"/>
      <c r="F181" s="13"/>
      <c r="G181" s="13"/>
      <c r="H181" s="13"/>
    </row>
    <row r="182" spans="1:8" ht="13.5">
      <c r="A182" s="22" t="s">
        <v>208</v>
      </c>
      <c r="B182" s="34">
        <v>1</v>
      </c>
      <c r="C182" s="34">
        <f>C181-D182</f>
        <v>60140</v>
      </c>
      <c r="D182" s="9"/>
      <c r="E182" s="13"/>
      <c r="F182" s="13"/>
      <c r="G182" s="13"/>
      <c r="H182" s="13"/>
    </row>
    <row r="183" spans="1:8" ht="13.5">
      <c r="A183" s="35" t="s">
        <v>209</v>
      </c>
      <c r="B183" s="5"/>
      <c r="C183" s="32">
        <f>C182-B183*D183</f>
        <v>60140</v>
      </c>
      <c r="D183" s="6"/>
      <c r="E183" s="13"/>
      <c r="F183" s="13"/>
      <c r="G183" s="13"/>
      <c r="H183" s="13" t="s">
        <v>210</v>
      </c>
    </row>
    <row r="184" spans="1:10" ht="13.5">
      <c r="A184" s="12" t="s">
        <v>211</v>
      </c>
      <c r="B184" s="13">
        <f>IF(D184&lt;4,50,100)</f>
        <v>100</v>
      </c>
      <c r="C184" s="17">
        <f>C183-B184*D184</f>
        <v>59640</v>
      </c>
      <c r="D184" s="14">
        <v>5</v>
      </c>
      <c r="E184" s="13"/>
      <c r="F184" s="13"/>
      <c r="G184" s="13"/>
      <c r="H184" s="13" t="s">
        <v>211</v>
      </c>
      <c r="I184" t="s">
        <v>212</v>
      </c>
      <c r="J184" t="s">
        <v>213</v>
      </c>
    </row>
    <row r="185" spans="1:8" ht="13.5">
      <c r="A185" s="12" t="s">
        <v>214</v>
      </c>
      <c r="B185" s="13">
        <v>100</v>
      </c>
      <c r="C185" s="17">
        <f>C184-B185*D185</f>
        <v>59340</v>
      </c>
      <c r="D185" s="14">
        <v>3</v>
      </c>
      <c r="E185" s="13"/>
      <c r="F185" s="13"/>
      <c r="G185" s="13"/>
      <c r="H185" s="13"/>
    </row>
    <row r="186" spans="1:8" ht="13.5">
      <c r="A186" s="12" t="s">
        <v>212</v>
      </c>
      <c r="B186" s="13">
        <f>IF(D186&lt;4,50,100)</f>
        <v>100</v>
      </c>
      <c r="C186" s="17">
        <f>C185-B186*D186</f>
        <v>58840</v>
      </c>
      <c r="D186" s="14">
        <v>5</v>
      </c>
      <c r="E186" s="13"/>
      <c r="F186" s="13"/>
      <c r="G186" s="13"/>
      <c r="H186" s="13"/>
    </row>
    <row r="187" spans="1:8" ht="13.5">
      <c r="A187" s="12" t="s">
        <v>214</v>
      </c>
      <c r="B187" s="13">
        <v>100</v>
      </c>
      <c r="C187" s="17">
        <f>C186-B187*D187</f>
        <v>58540</v>
      </c>
      <c r="D187" s="14">
        <v>3</v>
      </c>
      <c r="E187" s="13"/>
      <c r="F187" s="13"/>
      <c r="G187" s="13"/>
      <c r="H187" s="13"/>
    </row>
    <row r="188" spans="1:8" ht="13.5">
      <c r="A188" s="12" t="s">
        <v>215</v>
      </c>
      <c r="B188" s="13">
        <f>IF(D188&lt;4,50,100)</f>
        <v>100</v>
      </c>
      <c r="C188" s="17">
        <f>C187-B188*D188</f>
        <v>58040</v>
      </c>
      <c r="D188" s="14">
        <v>5</v>
      </c>
      <c r="E188" s="13"/>
      <c r="F188" s="13"/>
      <c r="G188" s="13"/>
      <c r="H188" s="13"/>
    </row>
    <row r="189" spans="1:8" ht="13.5">
      <c r="A189" s="12" t="s">
        <v>214</v>
      </c>
      <c r="B189">
        <v>100</v>
      </c>
      <c r="C189" s="17">
        <f>C188-B189*D189</f>
        <v>57740</v>
      </c>
      <c r="D189" s="39">
        <v>3</v>
      </c>
      <c r="E189" s="13"/>
      <c r="F189" s="13"/>
      <c r="G189" s="13"/>
      <c r="H189" s="13"/>
    </row>
    <row r="190" spans="1:8" ht="13.5">
      <c r="A190" s="12" t="s">
        <v>213</v>
      </c>
      <c r="B190" s="13">
        <f>IF(D190&lt;4,50,100)</f>
        <v>100</v>
      </c>
      <c r="C190" s="17">
        <f>C189-B190*D190</f>
        <v>57240</v>
      </c>
      <c r="D190" s="14">
        <v>5</v>
      </c>
      <c r="E190" s="13"/>
      <c r="F190" s="13"/>
      <c r="G190" s="13"/>
      <c r="H190" s="13"/>
    </row>
    <row r="191" spans="1:8" ht="13.5">
      <c r="A191" s="12" t="s">
        <v>214</v>
      </c>
      <c r="B191" s="13">
        <v>100</v>
      </c>
      <c r="C191" s="17">
        <f>C190-B191*D191</f>
        <v>56940</v>
      </c>
      <c r="D191" s="14">
        <v>3</v>
      </c>
      <c r="E191" s="13"/>
      <c r="F191" s="13"/>
      <c r="G191" s="13"/>
      <c r="H191" s="13" t="s">
        <v>216</v>
      </c>
    </row>
    <row r="192" spans="1:8" ht="13.5">
      <c r="A192" s="12" t="s">
        <v>217</v>
      </c>
      <c r="B192" s="13">
        <f>IF(D192&lt;4,50,100)</f>
        <v>100</v>
      </c>
      <c r="C192" s="17">
        <f>C191-B192*D192</f>
        <v>56440</v>
      </c>
      <c r="D192" s="14">
        <v>5</v>
      </c>
      <c r="E192" s="13"/>
      <c r="F192" s="13"/>
      <c r="G192" s="13"/>
      <c r="H192" s="13"/>
    </row>
    <row r="193" spans="1:8" ht="13.5">
      <c r="A193" s="12" t="s">
        <v>214</v>
      </c>
      <c r="B193" s="13">
        <v>100</v>
      </c>
      <c r="C193" s="17">
        <f>C192-B193*D193</f>
        <v>56140</v>
      </c>
      <c r="D193" s="14">
        <v>3</v>
      </c>
      <c r="E193" s="13"/>
      <c r="F193" s="13"/>
      <c r="G193" s="13"/>
      <c r="H193" s="13"/>
    </row>
    <row r="194" spans="1:8" ht="13.5">
      <c r="A194" s="12" t="s">
        <v>218</v>
      </c>
      <c r="B194" s="13">
        <f>IF(D194&lt;4,50,100)</f>
        <v>100</v>
      </c>
      <c r="C194" s="17">
        <f>C193-B194*D194</f>
        <v>55640</v>
      </c>
      <c r="D194" s="14">
        <v>5</v>
      </c>
      <c r="E194" s="13"/>
      <c r="F194" s="40"/>
      <c r="G194" s="13"/>
      <c r="H194" s="13"/>
    </row>
    <row r="195" spans="1:8" ht="13.5">
      <c r="A195" s="12" t="s">
        <v>214</v>
      </c>
      <c r="B195" s="13">
        <v>100</v>
      </c>
      <c r="C195" s="17">
        <f>C194-B195*D195</f>
        <v>55340</v>
      </c>
      <c r="D195" s="14">
        <v>3</v>
      </c>
      <c r="E195" s="13"/>
      <c r="F195" s="40"/>
      <c r="G195" s="13"/>
      <c r="H195" s="13"/>
    </row>
    <row r="196" spans="1:8" ht="13.5">
      <c r="A196" s="12" t="s">
        <v>219</v>
      </c>
      <c r="B196" s="13">
        <f>IF(D196&lt;4,50,100)</f>
        <v>100</v>
      </c>
      <c r="C196" s="17">
        <f>C195-B196*D196</f>
        <v>54840</v>
      </c>
      <c r="D196" s="14">
        <v>5</v>
      </c>
      <c r="E196" s="13"/>
      <c r="F196" s="40"/>
      <c r="G196" s="13"/>
      <c r="H196" s="13"/>
    </row>
    <row r="197" spans="1:8" ht="13.5">
      <c r="A197" s="12" t="s">
        <v>214</v>
      </c>
      <c r="B197" s="13">
        <v>100</v>
      </c>
      <c r="C197" s="17">
        <f>C196-B197*D197</f>
        <v>54540</v>
      </c>
      <c r="D197" s="14">
        <v>3</v>
      </c>
      <c r="E197" s="13"/>
      <c r="F197" s="40"/>
      <c r="G197" s="13"/>
      <c r="H197" s="13"/>
    </row>
    <row r="198" spans="1:7" ht="13.5">
      <c r="A198" s="12" t="s">
        <v>142</v>
      </c>
      <c r="B198" s="13">
        <f>IF(D198&lt;4,500,1000)</f>
        <v>1000</v>
      </c>
      <c r="C198" s="17">
        <f>C197-B198*D198</f>
        <v>49540</v>
      </c>
      <c r="D198" s="14">
        <v>5</v>
      </c>
      <c r="E198" s="13"/>
      <c r="F198" s="40"/>
      <c r="G198" s="13"/>
    </row>
    <row r="199" spans="1:6" ht="13.5">
      <c r="A199" s="12" t="s">
        <v>220</v>
      </c>
      <c r="B199" s="13">
        <f>IF(D199&lt;4,500,1000)</f>
        <v>1000</v>
      </c>
      <c r="C199" s="17">
        <f>C198-B199*D199</f>
        <v>44540</v>
      </c>
      <c r="D199" s="14">
        <v>5</v>
      </c>
      <c r="E199" s="13"/>
      <c r="F199" s="40"/>
    </row>
    <row r="200" spans="1:6" ht="13.5">
      <c r="A200" s="16" t="s">
        <v>221</v>
      </c>
      <c r="B200" s="13">
        <f>IF(D200&lt;4,500,1000)</f>
        <v>1000</v>
      </c>
      <c r="C200" s="17">
        <f>C199-B200*D200</f>
        <v>39540</v>
      </c>
      <c r="D200" s="14">
        <v>5</v>
      </c>
      <c r="E200" s="13"/>
      <c r="F200" s="13"/>
    </row>
    <row r="201" spans="1:6" ht="13.5">
      <c r="A201" s="16" t="s">
        <v>222</v>
      </c>
      <c r="B201" s="13">
        <f>IF(D201&lt;4,500,1000)</f>
        <v>1000</v>
      </c>
      <c r="C201" s="17">
        <f>C200-B201*D201</f>
        <v>34540</v>
      </c>
      <c r="D201" s="14">
        <v>5</v>
      </c>
      <c r="E201" s="13"/>
      <c r="F201" s="13"/>
    </row>
    <row r="202" spans="1:4" ht="13.5">
      <c r="A202" s="12" t="s">
        <v>223</v>
      </c>
      <c r="B202" s="13">
        <f>IF(D202&lt;4,500,1000)</f>
        <v>500</v>
      </c>
      <c r="C202" s="17">
        <f>C201-B202*D202</f>
        <v>33040</v>
      </c>
      <c r="D202" s="14">
        <v>3</v>
      </c>
    </row>
    <row r="203" spans="1:4" ht="13.5">
      <c r="A203" s="12" t="s">
        <v>224</v>
      </c>
      <c r="B203" s="13">
        <f>IF(D203&lt;4,500,1000)</f>
        <v>500</v>
      </c>
      <c r="C203" s="17">
        <f>C202-B203*D203</f>
        <v>31540</v>
      </c>
      <c r="D203" s="14">
        <v>3</v>
      </c>
    </row>
    <row r="204" spans="1:8" ht="13.5">
      <c r="A204" s="12" t="s">
        <v>225</v>
      </c>
      <c r="B204" s="13">
        <f>IF(D204&lt;4,500,1000)</f>
        <v>1000</v>
      </c>
      <c r="C204" s="17">
        <f>C203-B204*D204</f>
        <v>26540</v>
      </c>
      <c r="D204" s="14">
        <v>5</v>
      </c>
      <c r="E204" s="13"/>
      <c r="F204" s="13"/>
      <c r="H204" s="13"/>
    </row>
    <row r="205" spans="1:8" ht="13.5">
      <c r="A205" s="16" t="s">
        <v>226</v>
      </c>
      <c r="B205" s="13">
        <f>IF(D205&lt;4,500,1000)</f>
        <v>1000</v>
      </c>
      <c r="C205" s="17">
        <f>C204-B205*D205</f>
        <v>21540</v>
      </c>
      <c r="D205" s="14">
        <v>5</v>
      </c>
      <c r="E205" s="13"/>
      <c r="F205" s="13"/>
      <c r="G205" s="13"/>
      <c r="H205" s="13"/>
    </row>
    <row r="206" spans="1:8" ht="13.5">
      <c r="A206" s="12" t="s">
        <v>227</v>
      </c>
      <c r="B206" s="13">
        <f>IF(D206&lt;4,500,1000)</f>
        <v>1000</v>
      </c>
      <c r="C206" s="17">
        <f>C205-B206*D206</f>
        <v>16540</v>
      </c>
      <c r="D206" s="14">
        <v>5</v>
      </c>
      <c r="E206" s="13"/>
      <c r="F206" s="13"/>
      <c r="G206" s="13"/>
      <c r="H206" s="13"/>
    </row>
    <row r="207" spans="1:7" ht="13.5">
      <c r="A207" s="12" t="s">
        <v>228</v>
      </c>
      <c r="B207" s="13">
        <f>IF(D207&lt;4,500,1000)</f>
        <v>1000</v>
      </c>
      <c r="C207" s="17">
        <f>C206-B207*D207</f>
        <v>11540</v>
      </c>
      <c r="D207" s="14">
        <v>5</v>
      </c>
      <c r="E207" s="13"/>
      <c r="F207" s="13"/>
      <c r="G207" s="13"/>
    </row>
    <row r="208" spans="1:8" ht="13.5">
      <c r="A208" s="12" t="s">
        <v>229</v>
      </c>
      <c r="B208" s="13">
        <f>IF(D208&lt;4,500,1000)</f>
        <v>1000</v>
      </c>
      <c r="C208" s="17">
        <f>C207-B208*D208</f>
        <v>6540</v>
      </c>
      <c r="D208" s="14">
        <v>5</v>
      </c>
      <c r="H208" s="13"/>
    </row>
    <row r="209" spans="1:8" ht="13.5">
      <c r="A209" s="12" t="s">
        <v>230</v>
      </c>
      <c r="B209" s="13">
        <f>IF(D209&lt;4,500,1000)</f>
        <v>500</v>
      </c>
      <c r="C209" s="17">
        <f>C208-B209*D209</f>
        <v>5040</v>
      </c>
      <c r="D209" s="14">
        <v>3</v>
      </c>
      <c r="E209" s="13"/>
      <c r="F209" s="13"/>
      <c r="G209" s="13"/>
      <c r="H209" s="13"/>
    </row>
    <row r="210" spans="1:8" ht="13.5">
      <c r="A210" s="12" t="s">
        <v>231</v>
      </c>
      <c r="B210" s="13">
        <v>1500</v>
      </c>
      <c r="C210" s="17">
        <f>C209-B210*D210</f>
        <v>3540</v>
      </c>
      <c r="D210" s="14">
        <v>1</v>
      </c>
      <c r="E210" s="13"/>
      <c r="F210" s="13"/>
      <c r="G210" s="13"/>
      <c r="H210" s="13"/>
    </row>
    <row r="211" spans="1:8" ht="13.5">
      <c r="A211" s="16" t="s">
        <v>232</v>
      </c>
      <c r="B211" s="13">
        <v>5</v>
      </c>
      <c r="C211" s="17">
        <f>C210-B211*D211</f>
        <v>3510</v>
      </c>
      <c r="D211" s="39">
        <v>6</v>
      </c>
      <c r="E211" s="13"/>
      <c r="F211" s="13"/>
      <c r="G211" s="13"/>
      <c r="H211" s="13"/>
    </row>
    <row r="212" spans="1:7" ht="13.5">
      <c r="A212" s="16" t="s">
        <v>233</v>
      </c>
      <c r="B212" s="13">
        <v>10</v>
      </c>
      <c r="C212" s="17">
        <f>C211-B212*D212</f>
        <v>3450</v>
      </c>
      <c r="D212" s="39">
        <v>6</v>
      </c>
      <c r="E212" s="13"/>
      <c r="F212" s="13"/>
      <c r="G212" s="13"/>
    </row>
    <row r="213" spans="1:4" ht="13.5">
      <c r="A213" s="22" t="s">
        <v>234</v>
      </c>
      <c r="B213" s="8">
        <f>IF(D213&lt;4,1000,2500)</f>
        <v>1000</v>
      </c>
      <c r="C213" s="8">
        <f>C212-B213*D213</f>
        <v>450</v>
      </c>
      <c r="D213" s="38">
        <v>3</v>
      </c>
    </row>
    <row r="214" spans="1:4" ht="13.5">
      <c r="A214" s="36" t="s">
        <v>235</v>
      </c>
      <c r="B214" s="5"/>
      <c r="C214" s="5">
        <f>C213-B214*D214</f>
        <v>450</v>
      </c>
      <c r="D214" s="6"/>
    </row>
    <row r="215" spans="1:4" ht="13.5">
      <c r="A215" s="12" t="s">
        <v>236</v>
      </c>
      <c r="B215" s="13">
        <v>10</v>
      </c>
      <c r="C215" s="13">
        <f>C214-B215*D215</f>
        <v>150</v>
      </c>
      <c r="D215" s="14">
        <v>30</v>
      </c>
    </row>
    <row r="216" spans="1:4" ht="13.5">
      <c r="A216" s="7" t="s">
        <v>237</v>
      </c>
      <c r="B216" s="8">
        <v>5</v>
      </c>
      <c r="C216" s="8">
        <f>C215-B216*D216</f>
        <v>0</v>
      </c>
      <c r="D216" s="9">
        <v>30</v>
      </c>
    </row>
  </sheetData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9"/>
  <sheetViews>
    <sheetView tabSelected="1" workbookViewId="0" topLeftCell="A229">
      <selection activeCell="A239" sqref="A239"/>
    </sheetView>
  </sheetViews>
  <sheetFormatPr defaultColWidth="9.140625" defaultRowHeight="15"/>
  <cols>
    <col min="1" max="1" width="44.28125" style="0" customWidth="1"/>
    <col min="2" max="2" width="11.421875" style="0" customWidth="1"/>
    <col min="3" max="3" width="13.57421875" style="0" customWidth="1"/>
    <col min="4" max="4" width="15.140625" style="0" customWidth="1"/>
    <col min="6" max="6" width="16.7109375" style="0" customWidth="1"/>
    <col min="9" max="9" width="15.57421875" style="0" customWidth="1"/>
  </cols>
  <sheetData>
    <row r="1" spans="1:7" ht="13.5">
      <c r="A1" s="1" t="s">
        <v>238</v>
      </c>
      <c r="B1" s="2" t="s">
        <v>5</v>
      </c>
      <c r="C1" s="2"/>
      <c r="D1" s="3"/>
      <c r="F1" t="s">
        <v>7</v>
      </c>
      <c r="G1">
        <v>5428</v>
      </c>
    </row>
    <row r="2" spans="1:7" ht="13.5">
      <c r="A2" s="4" t="s">
        <v>8</v>
      </c>
      <c r="B2" s="5"/>
      <c r="C2" s="5"/>
      <c r="D2" s="6"/>
      <c r="F2" t="s">
        <v>4</v>
      </c>
      <c r="G2">
        <v>1</v>
      </c>
    </row>
    <row r="3" spans="1:7" ht="13.5">
      <c r="A3" s="12" t="s">
        <v>71</v>
      </c>
      <c r="B3" s="13" t="s">
        <v>239</v>
      </c>
      <c r="C3" s="13" t="s">
        <v>240</v>
      </c>
      <c r="D3" s="14" t="s">
        <v>241</v>
      </c>
      <c r="F3" t="s">
        <v>242</v>
      </c>
      <c r="G3" t="s">
        <v>243</v>
      </c>
    </row>
    <row r="4" spans="1:7" ht="13.5">
      <c r="A4" s="12" t="s">
        <v>12</v>
      </c>
      <c r="B4" s="13">
        <v>4</v>
      </c>
      <c r="C4" s="13">
        <f>B4</f>
        <v>4</v>
      </c>
      <c r="D4" s="14">
        <f>C4</f>
        <v>4</v>
      </c>
      <c r="F4" t="s">
        <v>244</v>
      </c>
      <c r="G4" t="s">
        <v>243</v>
      </c>
    </row>
    <row r="5" spans="1:10" ht="13.5">
      <c r="A5" s="12" t="s">
        <v>13</v>
      </c>
      <c r="B5" s="13">
        <v>5</v>
      </c>
      <c r="C5" s="13">
        <f>B5</f>
        <v>5</v>
      </c>
      <c r="D5" s="14">
        <f>C5</f>
        <v>5</v>
      </c>
      <c r="G5" t="s">
        <v>245</v>
      </c>
      <c r="H5" t="s">
        <v>246</v>
      </c>
      <c r="I5" t="s">
        <v>247</v>
      </c>
      <c r="J5" s="13"/>
    </row>
    <row r="6" spans="1:9" ht="13.5">
      <c r="A6" s="12" t="s">
        <v>14</v>
      </c>
      <c r="B6" s="13">
        <v>3</v>
      </c>
      <c r="C6" s="13">
        <f>B6</f>
        <v>3</v>
      </c>
      <c r="D6" s="14">
        <f>C6+1</f>
        <v>4</v>
      </c>
      <c r="F6" t="s">
        <v>20</v>
      </c>
      <c r="G6" s="20">
        <f>D6+D9</f>
        <v>9</v>
      </c>
      <c r="H6" s="20">
        <f>F104+D9</f>
        <v>10</v>
      </c>
      <c r="I6" s="20">
        <f>F104+D9+1</f>
        <v>11</v>
      </c>
    </row>
    <row r="7" spans="1:9" ht="13.5">
      <c r="A7" s="12" t="s">
        <v>15</v>
      </c>
      <c r="B7" s="13">
        <v>3</v>
      </c>
      <c r="C7" s="13">
        <f>B7</f>
        <v>3</v>
      </c>
      <c r="D7" s="14">
        <f>C7</f>
        <v>3</v>
      </c>
      <c r="F7" t="s">
        <v>248</v>
      </c>
      <c r="G7">
        <v>1</v>
      </c>
      <c r="H7">
        <v>2</v>
      </c>
      <c r="I7">
        <v>5</v>
      </c>
    </row>
    <row r="8" spans="1:9" ht="13.5">
      <c r="A8" s="12" t="s">
        <v>16</v>
      </c>
      <c r="B8" s="13">
        <v>2</v>
      </c>
      <c r="C8" s="13">
        <f>B8</f>
        <v>2</v>
      </c>
      <c r="D8" s="14">
        <f>C8</f>
        <v>2</v>
      </c>
      <c r="F8" t="s">
        <v>249</v>
      </c>
      <c r="I8" s="13"/>
    </row>
    <row r="9" spans="1:6" ht="13.5">
      <c r="A9" s="12" t="s">
        <v>17</v>
      </c>
      <c r="B9" s="13">
        <v>5</v>
      </c>
      <c r="C9" s="13">
        <f>B9</f>
        <v>5</v>
      </c>
      <c r="D9" s="14">
        <f>C9</f>
        <v>5</v>
      </c>
      <c r="F9" t="s">
        <v>250</v>
      </c>
    </row>
    <row r="10" spans="1:4" ht="13.5">
      <c r="A10" s="12" t="s">
        <v>18</v>
      </c>
      <c r="B10" s="17">
        <v>5</v>
      </c>
      <c r="C10" s="17">
        <f>B10+B96</f>
        <v>7</v>
      </c>
      <c r="D10" s="14">
        <f>C10</f>
        <v>7</v>
      </c>
    </row>
    <row r="11" spans="1:4" ht="13.5">
      <c r="A11" s="12" t="s">
        <v>19</v>
      </c>
      <c r="B11" s="13">
        <v>5</v>
      </c>
      <c r="C11" s="13">
        <f>B11</f>
        <v>5</v>
      </c>
      <c r="D11" s="14">
        <f>C11</f>
        <v>5</v>
      </c>
    </row>
    <row r="12" spans="1:6" ht="13.5">
      <c r="A12" s="12" t="s">
        <v>20</v>
      </c>
      <c r="B12" s="13">
        <f>B6+B9</f>
        <v>8</v>
      </c>
      <c r="C12" s="13">
        <f>B12</f>
        <v>8</v>
      </c>
      <c r="D12" s="14">
        <f>C12</f>
        <v>8</v>
      </c>
      <c r="F12" t="s">
        <v>251</v>
      </c>
    </row>
    <row r="13" spans="1:6" ht="13.5">
      <c r="A13" s="7" t="s">
        <v>21</v>
      </c>
      <c r="B13" s="34">
        <v>4</v>
      </c>
      <c r="C13" s="8">
        <v>4</v>
      </c>
      <c r="D13" s="14">
        <f>C13</f>
        <v>4</v>
      </c>
      <c r="F13" t="s">
        <v>252</v>
      </c>
    </row>
    <row r="14" spans="1:6" ht="13.5">
      <c r="A14" s="10" t="s">
        <v>23</v>
      </c>
      <c r="B14" s="5"/>
      <c r="C14" s="5"/>
      <c r="D14" s="6"/>
      <c r="F14" t="s">
        <v>253</v>
      </c>
    </row>
    <row r="15" spans="1:6" ht="13.5">
      <c r="A15" s="15" t="s">
        <v>24</v>
      </c>
      <c r="B15" s="13"/>
      <c r="C15" s="13"/>
      <c r="D15" s="14"/>
      <c r="F15" t="s">
        <v>254</v>
      </c>
    </row>
    <row r="16" spans="1:11" ht="13.5">
      <c r="A16" s="12" t="s">
        <v>25</v>
      </c>
      <c r="B16" s="13"/>
      <c r="C16" s="13"/>
      <c r="D16" s="14"/>
      <c r="K16" s="13"/>
    </row>
    <row r="17" spans="1:11" ht="13.5">
      <c r="A17" s="12" t="s">
        <v>26</v>
      </c>
      <c r="B17" s="13"/>
      <c r="C17" s="13"/>
      <c r="D17" s="14"/>
      <c r="K17" s="13"/>
    </row>
    <row r="18" spans="1:4" ht="13.5">
      <c r="A18" s="16" t="s">
        <v>27</v>
      </c>
      <c r="B18" s="13"/>
      <c r="C18" s="13"/>
      <c r="D18" s="14"/>
    </row>
    <row r="19" spans="1:4" ht="13.5">
      <c r="A19" s="15" t="s">
        <v>28</v>
      </c>
      <c r="B19" s="13"/>
      <c r="C19" s="13"/>
      <c r="D19" s="14"/>
    </row>
    <row r="20" spans="1:4" ht="13.5">
      <c r="A20" s="12" t="s">
        <v>29</v>
      </c>
      <c r="B20" s="13"/>
      <c r="C20" s="13"/>
      <c r="D20" s="14"/>
    </row>
    <row r="21" spans="1:4" ht="13.5">
      <c r="A21" s="22" t="s">
        <v>255</v>
      </c>
      <c r="B21" s="8"/>
      <c r="C21" s="8"/>
      <c r="D21" s="9"/>
    </row>
    <row r="22" spans="1:10" ht="13.5">
      <c r="A22" s="18" t="s">
        <v>30</v>
      </c>
      <c r="B22" s="5"/>
      <c r="C22" s="5"/>
      <c r="D22" s="5"/>
      <c r="E22" s="5"/>
      <c r="F22" s="10" t="s">
        <v>256</v>
      </c>
      <c r="G22" s="5"/>
      <c r="H22" s="5"/>
      <c r="I22" s="5"/>
      <c r="J22" s="6"/>
    </row>
    <row r="23" spans="1:10" ht="13.5">
      <c r="A23" s="16" t="s">
        <v>71</v>
      </c>
      <c r="B23" s="13" t="s">
        <v>257</v>
      </c>
      <c r="C23" s="13" t="s">
        <v>258</v>
      </c>
      <c r="D23" s="13" t="s">
        <v>259</v>
      </c>
      <c r="E23" s="13" t="s">
        <v>260</v>
      </c>
      <c r="F23" s="16" t="s">
        <v>71</v>
      </c>
      <c r="G23" s="13" t="s">
        <v>257</v>
      </c>
      <c r="H23" s="13" t="s">
        <v>258</v>
      </c>
      <c r="I23" s="13" t="s">
        <v>259</v>
      </c>
      <c r="J23" s="14" t="s">
        <v>260</v>
      </c>
    </row>
    <row r="24" spans="1:10" ht="13.5">
      <c r="A24" s="19" t="s">
        <v>33</v>
      </c>
      <c r="B24" s="13"/>
      <c r="C24" s="13"/>
      <c r="D24" s="13"/>
      <c r="E24" s="13"/>
      <c r="F24" s="19" t="s">
        <v>33</v>
      </c>
      <c r="G24" s="13"/>
      <c r="H24" s="13"/>
      <c r="I24" s="13"/>
      <c r="J24" s="14"/>
    </row>
    <row r="25" spans="1:10" ht="13.5">
      <c r="A25" s="16" t="s">
        <v>34</v>
      </c>
      <c r="B25" s="13">
        <v>4</v>
      </c>
      <c r="C25" s="13"/>
      <c r="D25" s="13"/>
      <c r="E25" s="13"/>
      <c r="F25" s="16" t="s">
        <v>261</v>
      </c>
      <c r="G25" s="13">
        <v>3</v>
      </c>
      <c r="H25" s="13"/>
      <c r="I25" s="13" t="s">
        <v>17</v>
      </c>
      <c r="J25" s="14">
        <f>D9</f>
        <v>5</v>
      </c>
    </row>
    <row r="26" spans="1:10" ht="13.5">
      <c r="A26" s="16" t="s">
        <v>262</v>
      </c>
      <c r="B26" s="13">
        <v>4</v>
      </c>
      <c r="C26" s="13">
        <f>IF(D26="Logic",B$86,0)</f>
        <v>1</v>
      </c>
      <c r="D26" s="13" t="s">
        <v>18</v>
      </c>
      <c r="E26" s="13">
        <f>D$10</f>
        <v>7</v>
      </c>
      <c r="F26" s="16" t="s">
        <v>263</v>
      </c>
      <c r="G26" s="13">
        <v>3</v>
      </c>
      <c r="H26" s="13"/>
      <c r="I26" s="13" t="s">
        <v>16</v>
      </c>
      <c r="J26" s="14">
        <f>D8</f>
        <v>2</v>
      </c>
    </row>
    <row r="27" spans="1:10" ht="13.5">
      <c r="A27" s="16" t="s">
        <v>264</v>
      </c>
      <c r="C27">
        <v>6</v>
      </c>
      <c r="E27" s="13"/>
      <c r="F27" s="16" t="s">
        <v>265</v>
      </c>
      <c r="G27" s="13">
        <v>3</v>
      </c>
      <c r="H27" s="13"/>
      <c r="I27" s="17" t="s">
        <v>18</v>
      </c>
      <c r="J27" s="14">
        <f>D10</f>
        <v>7</v>
      </c>
    </row>
    <row r="28" spans="1:10" ht="13.5">
      <c r="A28" s="16" t="s">
        <v>35</v>
      </c>
      <c r="B28" s="13">
        <v>5</v>
      </c>
      <c r="C28" s="13">
        <f>IF(D28="Logic",B$86,0)</f>
        <v>1</v>
      </c>
      <c r="D28" s="13" t="s">
        <v>18</v>
      </c>
      <c r="E28" s="13">
        <f>D$10</f>
        <v>7</v>
      </c>
      <c r="F28" s="16" t="s">
        <v>266</v>
      </c>
      <c r="G28" s="13">
        <v>3</v>
      </c>
      <c r="H28" s="13"/>
      <c r="I28" s="17" t="s">
        <v>13</v>
      </c>
      <c r="J28" s="14">
        <f>D5</f>
        <v>5</v>
      </c>
    </row>
    <row r="29" spans="1:10" ht="13.5">
      <c r="A29" s="16" t="s">
        <v>36</v>
      </c>
      <c r="B29" s="13">
        <v>6</v>
      </c>
      <c r="C29" s="13">
        <f>IF(D29="Logic",B$86,0)</f>
        <v>1</v>
      </c>
      <c r="D29" s="13" t="s">
        <v>18</v>
      </c>
      <c r="E29" s="13">
        <f>$D$10</f>
        <v>7</v>
      </c>
      <c r="F29" s="16" t="s">
        <v>49</v>
      </c>
      <c r="G29" s="13">
        <v>3</v>
      </c>
      <c r="H29" s="13"/>
      <c r="I29" s="17" t="s">
        <v>14</v>
      </c>
      <c r="J29" s="14">
        <f>D6</f>
        <v>4</v>
      </c>
    </row>
    <row r="30" spans="1:10" ht="13.5">
      <c r="A30" s="16" t="s">
        <v>37</v>
      </c>
      <c r="B30" s="13"/>
      <c r="C30" s="13">
        <f>B29+2</f>
        <v>8</v>
      </c>
      <c r="D30" s="13"/>
      <c r="E30" s="13"/>
      <c r="F30" s="12" t="s">
        <v>267</v>
      </c>
      <c r="G30" s="13">
        <v>3</v>
      </c>
      <c r="H30" s="13"/>
      <c r="I30" s="17" t="s">
        <v>13</v>
      </c>
      <c r="J30" s="14">
        <f>D5</f>
        <v>5</v>
      </c>
    </row>
    <row r="31" spans="1:10" ht="13.5">
      <c r="A31" s="16" t="s">
        <v>39</v>
      </c>
      <c r="B31" s="13">
        <v>4</v>
      </c>
      <c r="C31" s="13"/>
      <c r="D31" s="13"/>
      <c r="E31" s="13"/>
      <c r="F31" s="12" t="s">
        <v>268</v>
      </c>
      <c r="G31" s="13">
        <v>3</v>
      </c>
      <c r="H31" s="13"/>
      <c r="I31" s="17" t="s">
        <v>17</v>
      </c>
      <c r="J31" s="14">
        <f>D9</f>
        <v>5</v>
      </c>
    </row>
    <row r="32" spans="1:10" ht="13.5">
      <c r="A32" s="16" t="s">
        <v>40</v>
      </c>
      <c r="B32" s="13">
        <v>6</v>
      </c>
      <c r="C32" s="13">
        <f>IF(D32="Logic",B$86,0)</f>
        <v>1</v>
      </c>
      <c r="D32" s="13" t="s">
        <v>18</v>
      </c>
      <c r="E32" s="13">
        <f>D$10</f>
        <v>7</v>
      </c>
      <c r="F32" s="12" t="s">
        <v>269</v>
      </c>
      <c r="G32" s="13">
        <v>3</v>
      </c>
      <c r="H32" s="13"/>
      <c r="I32" s="17" t="s">
        <v>270</v>
      </c>
      <c r="J32" s="14">
        <f>D11</f>
        <v>5</v>
      </c>
    </row>
    <row r="33" spans="1:10" ht="13.5">
      <c r="A33" s="16" t="s">
        <v>271</v>
      </c>
      <c r="C33" s="13">
        <f>B32+2</f>
        <v>8</v>
      </c>
      <c r="E33" s="13"/>
      <c r="F33" s="12"/>
      <c r="G33" s="13"/>
      <c r="H33" s="13"/>
      <c r="I33" s="13"/>
      <c r="J33" s="14"/>
    </row>
    <row r="34" spans="1:10" ht="13.5">
      <c r="A34" s="16" t="s">
        <v>41</v>
      </c>
      <c r="B34" s="13">
        <v>4</v>
      </c>
      <c r="C34" s="13">
        <f>IF(D34="Logic",B$86,0)+2</f>
        <v>3</v>
      </c>
      <c r="D34" s="13" t="s">
        <v>18</v>
      </c>
      <c r="E34" s="13">
        <f>D$10</f>
        <v>7</v>
      </c>
      <c r="F34" s="12"/>
      <c r="G34" s="13"/>
      <c r="H34" s="13"/>
      <c r="I34" s="13"/>
      <c r="J34" s="14"/>
    </row>
    <row r="35" spans="1:10" ht="13.5">
      <c r="A35" s="16" t="s">
        <v>272</v>
      </c>
      <c r="B35" s="17">
        <v>4</v>
      </c>
      <c r="C35" s="13">
        <f>IF(D35="Logic",B$86,0)</f>
        <v>1</v>
      </c>
      <c r="D35" s="13" t="s">
        <v>18</v>
      </c>
      <c r="E35" s="13">
        <f>D$10</f>
        <v>7</v>
      </c>
      <c r="F35" s="12"/>
      <c r="G35" s="13"/>
      <c r="H35" s="13"/>
      <c r="I35" s="13"/>
      <c r="J35" s="14"/>
    </row>
    <row r="36" spans="1:10" ht="13.5">
      <c r="A36" s="16" t="s">
        <v>273</v>
      </c>
      <c r="B36" s="17">
        <v>4</v>
      </c>
      <c r="C36" s="13">
        <f>IF(D36="Logic",B$86,0)+2</f>
        <v>3</v>
      </c>
      <c r="D36" s="13" t="s">
        <v>18</v>
      </c>
      <c r="E36" s="13">
        <f>D$10</f>
        <v>7</v>
      </c>
      <c r="F36" s="12"/>
      <c r="G36" s="13"/>
      <c r="H36" s="13"/>
      <c r="I36" s="13"/>
      <c r="J36" s="14"/>
    </row>
    <row r="37" spans="1:10" ht="13.5">
      <c r="A37" s="16" t="s">
        <v>42</v>
      </c>
      <c r="B37" s="17">
        <v>4</v>
      </c>
      <c r="C37" s="13"/>
      <c r="D37" s="13" t="s">
        <v>13</v>
      </c>
      <c r="E37" s="13">
        <f>D$5</f>
        <v>5</v>
      </c>
      <c r="F37" s="12"/>
      <c r="G37" s="13"/>
      <c r="H37" s="13"/>
      <c r="I37" s="13"/>
      <c r="J37" s="14"/>
    </row>
    <row r="38" spans="1:10" ht="13.5">
      <c r="A38" s="16" t="s">
        <v>274</v>
      </c>
      <c r="C38" s="20">
        <f>B37+2</f>
        <v>6</v>
      </c>
      <c r="F38" s="12"/>
      <c r="G38" s="13"/>
      <c r="H38" s="13"/>
      <c r="I38" s="13"/>
      <c r="J38" s="14"/>
    </row>
    <row r="39" spans="1:10" ht="13.5">
      <c r="A39" s="16" t="s">
        <v>43</v>
      </c>
      <c r="B39" s="17">
        <v>4</v>
      </c>
      <c r="C39" s="13"/>
      <c r="D39" s="13" t="s">
        <v>13</v>
      </c>
      <c r="E39" s="13">
        <f>D$5</f>
        <v>5</v>
      </c>
      <c r="F39" s="12"/>
      <c r="G39" s="13"/>
      <c r="H39" s="13"/>
      <c r="I39" s="13"/>
      <c r="J39" s="14"/>
    </row>
    <row r="40" spans="1:10" ht="13.5">
      <c r="A40" s="16" t="s">
        <v>44</v>
      </c>
      <c r="B40" s="13"/>
      <c r="C40" s="13">
        <f>B39+2</f>
        <v>6</v>
      </c>
      <c r="D40" s="13"/>
      <c r="E40" s="13"/>
      <c r="F40" s="12"/>
      <c r="G40" s="13"/>
      <c r="H40" s="13"/>
      <c r="I40" s="13"/>
      <c r="J40" s="14"/>
    </row>
    <row r="41" spans="1:10" ht="13.5">
      <c r="A41" s="16" t="s">
        <v>45</v>
      </c>
      <c r="B41" s="17">
        <v>4</v>
      </c>
      <c r="C41" s="13"/>
      <c r="D41" s="13" t="s">
        <v>13</v>
      </c>
      <c r="E41" s="13">
        <f>D$5</f>
        <v>5</v>
      </c>
      <c r="F41" s="12"/>
      <c r="G41" s="13"/>
      <c r="H41" s="13"/>
      <c r="I41" s="13"/>
      <c r="J41" s="14"/>
    </row>
    <row r="42" spans="1:10" ht="13.5">
      <c r="A42" s="16" t="s">
        <v>46</v>
      </c>
      <c r="B42" s="13"/>
      <c r="C42" s="13">
        <f>B41+2</f>
        <v>6</v>
      </c>
      <c r="D42" s="13"/>
      <c r="E42" s="13"/>
      <c r="F42" s="12"/>
      <c r="G42" s="13"/>
      <c r="H42" s="13"/>
      <c r="I42" s="13"/>
      <c r="J42" s="14"/>
    </row>
    <row r="43" spans="1:10" ht="13.5">
      <c r="A43" s="16" t="s">
        <v>47</v>
      </c>
      <c r="B43" s="17">
        <v>4</v>
      </c>
      <c r="C43" s="13" t="s">
        <v>275</v>
      </c>
      <c r="D43" s="13" t="s">
        <v>17</v>
      </c>
      <c r="E43" s="13">
        <f>D9</f>
        <v>5</v>
      </c>
      <c r="F43" s="12"/>
      <c r="G43" s="13"/>
      <c r="H43" s="13"/>
      <c r="I43" s="13"/>
      <c r="J43" s="14"/>
    </row>
    <row r="44" spans="1:10" ht="13.5">
      <c r="A44" s="48" t="s">
        <v>276</v>
      </c>
      <c r="B44" s="17">
        <v>4</v>
      </c>
      <c r="C44" s="13"/>
      <c r="D44" s="13" t="s">
        <v>13</v>
      </c>
      <c r="E44" s="13">
        <f>D$5</f>
        <v>5</v>
      </c>
      <c r="F44" s="12"/>
      <c r="G44" s="13"/>
      <c r="H44" s="13"/>
      <c r="I44" s="13"/>
      <c r="J44" s="14"/>
    </row>
    <row r="45" spans="1:10" ht="13.5">
      <c r="A45" s="16" t="s">
        <v>49</v>
      </c>
      <c r="B45" s="17">
        <v>1</v>
      </c>
      <c r="C45" s="13"/>
      <c r="D45" s="13" t="s">
        <v>14</v>
      </c>
      <c r="E45" s="13">
        <f>D6</f>
        <v>4</v>
      </c>
      <c r="F45" s="12"/>
      <c r="G45" s="13"/>
      <c r="H45" s="13"/>
      <c r="I45" s="13"/>
      <c r="J45" s="14"/>
    </row>
    <row r="46" spans="1:10" ht="13.5">
      <c r="A46" s="16" t="s">
        <v>50</v>
      </c>
      <c r="B46" s="13"/>
      <c r="C46" s="13">
        <f>B45+2</f>
        <v>3</v>
      </c>
      <c r="D46" s="13"/>
      <c r="E46" s="13"/>
      <c r="F46" s="12"/>
      <c r="G46" s="13"/>
      <c r="H46" s="13"/>
      <c r="I46" s="13"/>
      <c r="J46" s="14"/>
    </row>
    <row r="47" spans="1:10" ht="13.5">
      <c r="A47" s="16" t="s">
        <v>51</v>
      </c>
      <c r="B47" s="13">
        <v>1</v>
      </c>
      <c r="C47" s="13"/>
      <c r="D47" s="13"/>
      <c r="E47" s="13"/>
      <c r="F47" s="12"/>
      <c r="G47" s="13"/>
      <c r="H47" s="13"/>
      <c r="I47" s="13"/>
      <c r="J47" s="14"/>
    </row>
    <row r="48" spans="1:10" ht="13.5">
      <c r="A48" s="16" t="s">
        <v>277</v>
      </c>
      <c r="B48" s="17">
        <v>1</v>
      </c>
      <c r="C48" s="13" t="s">
        <v>278</v>
      </c>
      <c r="D48" s="13" t="s">
        <v>15</v>
      </c>
      <c r="E48" s="13">
        <f>D$7</f>
        <v>3</v>
      </c>
      <c r="F48" s="12"/>
      <c r="G48" s="13"/>
      <c r="H48" s="13"/>
      <c r="I48" s="13"/>
      <c r="J48" s="14"/>
    </row>
    <row r="49" spans="1:10" ht="13.5">
      <c r="A49" s="16" t="s">
        <v>279</v>
      </c>
      <c r="B49" s="17">
        <v>1</v>
      </c>
      <c r="C49" s="13"/>
      <c r="D49" s="13" t="s">
        <v>13</v>
      </c>
      <c r="E49" s="13">
        <f>D$5</f>
        <v>5</v>
      </c>
      <c r="F49" s="12"/>
      <c r="G49" s="13"/>
      <c r="H49" s="13"/>
      <c r="I49" s="13"/>
      <c r="J49" s="14"/>
    </row>
    <row r="50" spans="1:10" ht="13.5">
      <c r="A50" s="16" t="s">
        <v>280</v>
      </c>
      <c r="B50" s="17">
        <v>1</v>
      </c>
      <c r="C50" s="13"/>
      <c r="D50" s="13" t="s">
        <v>15</v>
      </c>
      <c r="E50" s="13">
        <f>D$7</f>
        <v>3</v>
      </c>
      <c r="F50" s="12"/>
      <c r="G50" s="13"/>
      <c r="H50" s="13"/>
      <c r="I50" s="13"/>
      <c r="J50" s="14"/>
    </row>
    <row r="51" spans="1:10" ht="13.5">
      <c r="A51" s="16" t="s">
        <v>281</v>
      </c>
      <c r="B51" s="17">
        <v>1</v>
      </c>
      <c r="C51" s="13"/>
      <c r="D51" s="13" t="s">
        <v>15</v>
      </c>
      <c r="E51" s="13">
        <f>D$7</f>
        <v>3</v>
      </c>
      <c r="F51" s="12"/>
      <c r="G51" s="13"/>
      <c r="H51" s="13"/>
      <c r="I51" s="13"/>
      <c r="J51" s="14"/>
    </row>
    <row r="52" spans="1:10" ht="13.5">
      <c r="A52" s="16" t="s">
        <v>282</v>
      </c>
      <c r="B52" s="17">
        <v>2</v>
      </c>
      <c r="C52" s="13" t="s">
        <v>283</v>
      </c>
      <c r="D52" s="17" t="s">
        <v>18</v>
      </c>
      <c r="E52" s="13">
        <f>D$10</f>
        <v>7</v>
      </c>
      <c r="F52" s="12"/>
      <c r="G52" s="13"/>
      <c r="H52" s="13"/>
      <c r="I52" s="13"/>
      <c r="J52" s="14"/>
    </row>
    <row r="53" spans="1:10" ht="13.5">
      <c r="A53" s="16" t="s">
        <v>284</v>
      </c>
      <c r="C53" s="13">
        <f>B52+2</f>
        <v>4</v>
      </c>
      <c r="E53" s="13"/>
      <c r="F53" s="12"/>
      <c r="G53" s="13"/>
      <c r="H53" s="13"/>
      <c r="I53" s="13"/>
      <c r="J53" s="14"/>
    </row>
    <row r="54" spans="1:10" ht="13.5">
      <c r="A54" s="16" t="s">
        <v>285</v>
      </c>
      <c r="B54">
        <v>2</v>
      </c>
      <c r="D54" t="s">
        <v>16</v>
      </c>
      <c r="E54" s="49">
        <f>D8</f>
        <v>2</v>
      </c>
      <c r="F54" s="7"/>
      <c r="G54" s="8"/>
      <c r="H54" s="8"/>
      <c r="I54" s="8"/>
      <c r="J54" s="9"/>
    </row>
    <row r="55" spans="1:5" ht="13.5">
      <c r="A55" t="s">
        <v>286</v>
      </c>
      <c r="C55">
        <v>4</v>
      </c>
      <c r="E55" s="50"/>
    </row>
    <row r="56" spans="1:5" ht="13.5">
      <c r="A56" s="10" t="s">
        <v>287</v>
      </c>
      <c r="B56" s="5"/>
      <c r="C56" s="5" t="s">
        <v>18</v>
      </c>
      <c r="D56" s="5"/>
      <c r="E56" s="6"/>
    </row>
    <row r="57" spans="1:5" ht="13.5">
      <c r="A57" s="12" t="s">
        <v>54</v>
      </c>
      <c r="B57" s="17">
        <v>4</v>
      </c>
      <c r="C57" s="13">
        <f>$D$10</f>
        <v>7</v>
      </c>
      <c r="D57" s="13"/>
      <c r="E57" s="14"/>
    </row>
    <row r="58" spans="1:5" ht="13.5">
      <c r="A58" s="12" t="s">
        <v>56</v>
      </c>
      <c r="B58" s="17">
        <v>5</v>
      </c>
      <c r="C58" s="13">
        <f>$D$10</f>
        <v>7</v>
      </c>
      <c r="D58" s="13"/>
      <c r="E58" s="14"/>
    </row>
    <row r="59" spans="1:5" ht="13.5">
      <c r="A59" s="12" t="s">
        <v>57</v>
      </c>
      <c r="B59" s="17">
        <v>4</v>
      </c>
      <c r="C59" s="13">
        <f>$D$10</f>
        <v>7</v>
      </c>
      <c r="D59" s="13"/>
      <c r="E59" s="14"/>
    </row>
    <row r="60" spans="1:5" ht="13.5">
      <c r="A60" s="12" t="s">
        <v>58</v>
      </c>
      <c r="B60" s="17">
        <v>5</v>
      </c>
      <c r="C60" s="13">
        <f>$D$10</f>
        <v>7</v>
      </c>
      <c r="D60" s="13"/>
      <c r="E60" s="14"/>
    </row>
    <row r="61" spans="1:5" ht="13.5">
      <c r="A61" s="16" t="s">
        <v>59</v>
      </c>
      <c r="B61" s="17">
        <v>4</v>
      </c>
      <c r="C61" s="13">
        <f>$D$10</f>
        <v>7</v>
      </c>
      <c r="D61" s="13"/>
      <c r="E61" s="14"/>
    </row>
    <row r="62" spans="1:5" ht="13.5">
      <c r="A62" s="16" t="s">
        <v>60</v>
      </c>
      <c r="B62" s="17">
        <v>3</v>
      </c>
      <c r="C62" s="13">
        <f>$D$10</f>
        <v>7</v>
      </c>
      <c r="D62" s="13"/>
      <c r="E62" s="14"/>
    </row>
    <row r="63" spans="1:5" ht="13.5">
      <c r="A63" s="16" t="s">
        <v>61</v>
      </c>
      <c r="B63" s="17">
        <v>5</v>
      </c>
      <c r="C63" s="13">
        <f>$D$10</f>
        <v>7</v>
      </c>
      <c r="D63" s="13"/>
      <c r="E63" s="14"/>
    </row>
    <row r="64" spans="1:5" ht="13.5">
      <c r="A64" s="22" t="s">
        <v>62</v>
      </c>
      <c r="B64" s="8" t="s">
        <v>63</v>
      </c>
      <c r="C64" s="8"/>
      <c r="D64" s="8"/>
      <c r="E64" s="9"/>
    </row>
    <row r="65" spans="1:5" ht="13.5">
      <c r="A65" s="18" t="s">
        <v>64</v>
      </c>
      <c r="B65" s="5" t="s">
        <v>288</v>
      </c>
      <c r="C65" s="5" t="s">
        <v>289</v>
      </c>
      <c r="D65" s="5"/>
      <c r="E65" s="6"/>
    </row>
    <row r="66" spans="1:5" ht="13.5">
      <c r="A66" s="16" t="s">
        <v>65</v>
      </c>
      <c r="B66" s="25">
        <v>4</v>
      </c>
      <c r="C66" s="13">
        <v>5</v>
      </c>
      <c r="D66" s="13"/>
      <c r="E66" s="14"/>
    </row>
    <row r="67" spans="1:5" ht="13.5">
      <c r="A67" s="16" t="s">
        <v>68</v>
      </c>
      <c r="B67" s="25">
        <v>4</v>
      </c>
      <c r="C67" s="13">
        <v>4</v>
      </c>
      <c r="D67" s="13"/>
      <c r="E67" s="14"/>
    </row>
    <row r="68" spans="1:5" ht="13.5">
      <c r="A68" s="16" t="s">
        <v>69</v>
      </c>
      <c r="B68" s="13">
        <v>4</v>
      </c>
      <c r="C68" s="13">
        <v>4</v>
      </c>
      <c r="D68" s="13"/>
      <c r="E68" s="14"/>
    </row>
    <row r="69" spans="1:5" ht="13.5">
      <c r="A69" s="22" t="s">
        <v>290</v>
      </c>
      <c r="B69" s="34">
        <v>3</v>
      </c>
      <c r="C69" s="34">
        <v>3</v>
      </c>
      <c r="D69" s="8"/>
      <c r="E69" s="9"/>
    </row>
    <row r="70" spans="1:9" ht="13.5">
      <c r="A70" s="18" t="s">
        <v>70</v>
      </c>
      <c r="B70" s="5" t="s">
        <v>74</v>
      </c>
      <c r="C70" s="5" t="s">
        <v>78</v>
      </c>
      <c r="D70" s="5" t="s">
        <v>291</v>
      </c>
      <c r="E70" s="5">
        <f>IF(SUM(C72:C93)&gt;SUM(C96),6-SUM(C72:C93)-SUM(C96)/2,6-SUM(C96)-SUM(C72:C93)/2)</f>
        <v>2.3499999999999996</v>
      </c>
      <c r="F70" s="5"/>
      <c r="G70" s="5"/>
      <c r="H70" s="5"/>
      <c r="I70" s="6"/>
    </row>
    <row r="71" spans="1:9" ht="13.5">
      <c r="A71" s="15" t="s">
        <v>77</v>
      </c>
      <c r="B71" s="13"/>
      <c r="C71" s="13"/>
      <c r="D71" s="13"/>
      <c r="E71" s="13"/>
      <c r="F71" s="13"/>
      <c r="G71" s="13"/>
      <c r="H71" s="13"/>
      <c r="I71" s="14"/>
    </row>
    <row r="72" spans="1:9" ht="13.5">
      <c r="A72" s="12" t="s">
        <v>80</v>
      </c>
      <c r="B72" s="13">
        <v>1</v>
      </c>
      <c r="C72" s="13">
        <v>0.2</v>
      </c>
      <c r="D72" s="13" t="s">
        <v>292</v>
      </c>
      <c r="E72" s="13"/>
      <c r="F72" s="13"/>
      <c r="G72" s="13"/>
      <c r="H72" s="13"/>
      <c r="I72" s="14"/>
    </row>
    <row r="73" spans="1:9" ht="13.5">
      <c r="A73" s="12" t="s">
        <v>81</v>
      </c>
      <c r="B73" s="13">
        <v>1</v>
      </c>
      <c r="C73" s="13">
        <v>0.1</v>
      </c>
      <c r="D73" s="13" t="s">
        <v>293</v>
      </c>
      <c r="E73" s="13"/>
      <c r="F73" s="13"/>
      <c r="G73" s="13"/>
      <c r="H73" s="13"/>
      <c r="I73" s="14"/>
    </row>
    <row r="74" spans="1:9" ht="13.5">
      <c r="A74" s="12" t="s">
        <v>82</v>
      </c>
      <c r="B74" s="13">
        <v>3</v>
      </c>
      <c r="C74" s="13">
        <v>0.2</v>
      </c>
      <c r="D74" s="13" t="s">
        <v>294</v>
      </c>
      <c r="E74" s="13"/>
      <c r="F74" s="13"/>
      <c r="G74" s="13"/>
      <c r="H74" s="13"/>
      <c r="I74" s="14"/>
    </row>
    <row r="75" spans="1:9" ht="13.5">
      <c r="A75" s="16" t="s">
        <v>83</v>
      </c>
      <c r="B75" s="17">
        <v>1</v>
      </c>
      <c r="C75" s="17">
        <v>0.2</v>
      </c>
      <c r="D75" s="17" t="s">
        <v>295</v>
      </c>
      <c r="E75" s="13"/>
      <c r="F75" s="13"/>
      <c r="G75" s="13"/>
      <c r="H75" s="13"/>
      <c r="I75" s="14"/>
    </row>
    <row r="76" spans="1:9" ht="13.5">
      <c r="A76" s="16" t="s">
        <v>84</v>
      </c>
      <c r="B76" s="17">
        <v>4</v>
      </c>
      <c r="C76" s="13"/>
      <c r="D76" s="17" t="s">
        <v>296</v>
      </c>
      <c r="E76" s="13"/>
      <c r="F76" s="13"/>
      <c r="G76" s="13"/>
      <c r="H76" s="13"/>
      <c r="I76" s="14"/>
    </row>
    <row r="77" spans="1:9" ht="13.5">
      <c r="A77" s="16" t="s">
        <v>86</v>
      </c>
      <c r="B77" s="13"/>
      <c r="C77" s="17">
        <v>0.5</v>
      </c>
      <c r="D77" s="13"/>
      <c r="E77" s="13"/>
      <c r="F77" s="13"/>
      <c r="G77" s="13"/>
      <c r="H77" s="13"/>
      <c r="I77" s="14"/>
    </row>
    <row r="78" spans="1:9" ht="13.5">
      <c r="A78" s="16" t="s">
        <v>87</v>
      </c>
      <c r="B78" s="13"/>
      <c r="C78" s="13"/>
      <c r="D78" s="17" t="s">
        <v>297</v>
      </c>
      <c r="E78" s="13"/>
      <c r="F78" s="13"/>
      <c r="G78" s="13"/>
      <c r="H78" s="13"/>
      <c r="I78" s="14"/>
    </row>
    <row r="79" spans="1:9" ht="13.5">
      <c r="A79" s="16" t="s">
        <v>88</v>
      </c>
      <c r="B79" s="13"/>
      <c r="C79" s="13"/>
      <c r="D79" s="17" t="s">
        <v>298</v>
      </c>
      <c r="E79" s="13"/>
      <c r="F79" s="13"/>
      <c r="G79" s="13"/>
      <c r="H79" s="13"/>
      <c r="I79" s="14"/>
    </row>
    <row r="80" spans="1:9" ht="13.5">
      <c r="A80" s="16" t="s">
        <v>89</v>
      </c>
      <c r="B80" s="13"/>
      <c r="C80" s="13"/>
      <c r="D80" s="17" t="s">
        <v>299</v>
      </c>
      <c r="E80" s="13"/>
      <c r="F80" s="13"/>
      <c r="G80" s="13"/>
      <c r="H80" s="13"/>
      <c r="I80" s="14"/>
    </row>
    <row r="81" spans="1:9" ht="13.5">
      <c r="A81" s="16" t="s">
        <v>90</v>
      </c>
      <c r="B81" s="13"/>
      <c r="C81" s="13"/>
      <c r="D81" s="17" t="s">
        <v>300</v>
      </c>
      <c r="E81" s="13"/>
      <c r="F81" s="13"/>
      <c r="G81" s="13"/>
      <c r="H81" s="13"/>
      <c r="I81" s="14"/>
    </row>
    <row r="82" spans="1:9" ht="13.5">
      <c r="A82" s="16" t="s">
        <v>91</v>
      </c>
      <c r="B82" s="13"/>
      <c r="C82" s="13"/>
      <c r="D82" s="17" t="s">
        <v>301</v>
      </c>
      <c r="E82" s="13"/>
      <c r="F82" s="13"/>
      <c r="G82" s="13"/>
      <c r="H82" s="13"/>
      <c r="I82" s="14"/>
    </row>
    <row r="83" spans="1:9" ht="13.5">
      <c r="A83" s="16" t="s">
        <v>92</v>
      </c>
      <c r="B83" s="17"/>
      <c r="C83" s="13"/>
      <c r="D83" s="17" t="s">
        <v>302</v>
      </c>
      <c r="E83" s="13"/>
      <c r="F83" s="13"/>
      <c r="G83" s="13"/>
      <c r="H83" s="13"/>
      <c r="I83" s="14"/>
    </row>
    <row r="84" spans="1:9" ht="13.5">
      <c r="A84" s="16" t="s">
        <v>93</v>
      </c>
      <c r="B84" s="17">
        <v>3</v>
      </c>
      <c r="C84" s="13"/>
      <c r="D84" s="17" t="s">
        <v>303</v>
      </c>
      <c r="E84" s="13"/>
      <c r="F84" s="13"/>
      <c r="G84" s="13"/>
      <c r="H84" s="13"/>
      <c r="I84" s="14"/>
    </row>
    <row r="85" spans="1:9" ht="13.5">
      <c r="A85" s="16" t="s">
        <v>94</v>
      </c>
      <c r="B85" s="17"/>
      <c r="C85" s="13"/>
      <c r="D85" s="17" t="s">
        <v>304</v>
      </c>
      <c r="E85" s="13"/>
      <c r="F85" s="13"/>
      <c r="G85" s="13"/>
      <c r="H85" s="13"/>
      <c r="I85" s="14"/>
    </row>
    <row r="86" spans="1:9" ht="13.5">
      <c r="A86" s="16" t="s">
        <v>95</v>
      </c>
      <c r="B86" s="17">
        <v>1</v>
      </c>
      <c r="C86" s="13">
        <v>0.75</v>
      </c>
      <c r="D86" s="17" t="s">
        <v>305</v>
      </c>
      <c r="E86" s="13"/>
      <c r="F86" s="13"/>
      <c r="G86" s="13"/>
      <c r="H86" s="13"/>
      <c r="I86" s="14"/>
    </row>
    <row r="87" spans="1:9" ht="13.5">
      <c r="A87" s="16" t="s">
        <v>96</v>
      </c>
      <c r="B87" s="17">
        <v>1</v>
      </c>
      <c r="C87" s="13">
        <v>0.3</v>
      </c>
      <c r="D87" s="13"/>
      <c r="E87" s="13"/>
      <c r="F87" s="13"/>
      <c r="G87" s="13"/>
      <c r="H87" s="13"/>
      <c r="I87" s="14"/>
    </row>
    <row r="88" spans="1:9" ht="13.5">
      <c r="A88" s="16" t="s">
        <v>97</v>
      </c>
      <c r="B88" s="17">
        <v>1</v>
      </c>
      <c r="C88" s="13"/>
      <c r="D88" s="17" t="s">
        <v>306</v>
      </c>
      <c r="E88" s="13"/>
      <c r="F88" s="13"/>
      <c r="G88" s="13"/>
      <c r="H88" s="13"/>
      <c r="I88" s="14"/>
    </row>
    <row r="89" spans="1:9" ht="13.5">
      <c r="A89" s="16" t="s">
        <v>98</v>
      </c>
      <c r="B89" s="13">
        <v>1</v>
      </c>
      <c r="C89" s="13"/>
      <c r="D89" s="17" t="s">
        <v>307</v>
      </c>
      <c r="E89" s="13"/>
      <c r="F89" s="13"/>
      <c r="G89" s="13"/>
      <c r="H89" s="13"/>
      <c r="I89" s="14"/>
    </row>
    <row r="90" spans="1:9" ht="13.5">
      <c r="A90" s="16" t="s">
        <v>99</v>
      </c>
      <c r="B90" s="13">
        <v>3</v>
      </c>
      <c r="C90" s="13"/>
      <c r="D90" s="17" t="s">
        <v>308</v>
      </c>
      <c r="E90" s="13"/>
      <c r="F90" s="13"/>
      <c r="G90" s="13"/>
      <c r="H90" s="13"/>
      <c r="I90" s="14"/>
    </row>
    <row r="91" spans="1:9" ht="13.5">
      <c r="A91" s="16" t="s">
        <v>100</v>
      </c>
      <c r="B91" s="17">
        <v>1</v>
      </c>
      <c r="C91" s="13">
        <v>0.5</v>
      </c>
      <c r="D91" s="17" t="s">
        <v>309</v>
      </c>
      <c r="E91" s="13"/>
      <c r="F91" s="13"/>
      <c r="G91" s="13"/>
      <c r="H91" s="13"/>
      <c r="I91" s="14"/>
    </row>
    <row r="92" spans="1:9" ht="13.5">
      <c r="A92" s="16" t="s">
        <v>101</v>
      </c>
      <c r="B92" s="17">
        <v>3</v>
      </c>
      <c r="C92" s="13">
        <f>B92*0.2</f>
        <v>0.6000000000000001</v>
      </c>
      <c r="D92" s="17" t="s">
        <v>310</v>
      </c>
      <c r="E92" s="13"/>
      <c r="F92" s="13"/>
      <c r="G92" s="13"/>
      <c r="H92" s="13"/>
      <c r="I92" s="14"/>
    </row>
    <row r="93" spans="1:9" ht="13.5">
      <c r="A93" s="12" t="s">
        <v>102</v>
      </c>
      <c r="B93" s="17">
        <v>1</v>
      </c>
      <c r="C93" s="17">
        <v>0.1</v>
      </c>
      <c r="D93" s="17" t="s">
        <v>311</v>
      </c>
      <c r="E93" s="13"/>
      <c r="F93" s="13"/>
      <c r="G93" s="13"/>
      <c r="H93" s="13"/>
      <c r="I93" s="14"/>
    </row>
    <row r="94" spans="1:3" ht="13.5">
      <c r="A94" s="16" t="s">
        <v>312</v>
      </c>
      <c r="B94" s="17">
        <v>1</v>
      </c>
      <c r="C94">
        <v>0.1</v>
      </c>
    </row>
    <row r="95" spans="1:9" ht="14.25">
      <c r="A95" s="33" t="s">
        <v>103</v>
      </c>
      <c r="B95" s="13"/>
      <c r="C95" s="13"/>
      <c r="D95" s="13"/>
      <c r="E95" s="13"/>
      <c r="F95" s="13"/>
      <c r="G95" s="13"/>
      <c r="H95" s="13"/>
      <c r="I95" s="14"/>
    </row>
    <row r="96" spans="1:9" ht="13.5">
      <c r="A96" s="22" t="s">
        <v>104</v>
      </c>
      <c r="B96" s="34">
        <v>2</v>
      </c>
      <c r="C96" s="8">
        <f>B96*0.2</f>
        <v>0.4</v>
      </c>
      <c r="D96" s="8" t="s">
        <v>313</v>
      </c>
      <c r="E96" s="8"/>
      <c r="F96" s="8"/>
      <c r="G96" s="8"/>
      <c r="H96" s="8"/>
      <c r="I96" s="9"/>
    </row>
    <row r="97" spans="1:9" ht="13.5">
      <c r="A97" s="19" t="s">
        <v>105</v>
      </c>
      <c r="B97" s="17"/>
      <c r="C97" s="17"/>
      <c r="D97" s="17"/>
      <c r="E97" s="13"/>
      <c r="F97" s="13"/>
      <c r="G97" s="13"/>
      <c r="H97" s="13"/>
      <c r="I97" s="14"/>
    </row>
    <row r="98" spans="1:9" ht="13.5">
      <c r="A98" s="16" t="s">
        <v>106</v>
      </c>
      <c r="B98" s="17">
        <v>2</v>
      </c>
      <c r="C98" s="51" t="s">
        <v>314</v>
      </c>
      <c r="D98" s="17"/>
      <c r="E98" s="13"/>
      <c r="F98" s="13"/>
      <c r="G98" s="13"/>
      <c r="H98" s="13"/>
      <c r="I98" s="14"/>
    </row>
    <row r="99" spans="1:9" ht="13.5">
      <c r="A99" s="16" t="s">
        <v>315</v>
      </c>
      <c r="B99" s="17"/>
      <c r="C99" s="17"/>
      <c r="D99" s="17"/>
      <c r="E99" s="13"/>
      <c r="F99" s="52" t="s">
        <v>108</v>
      </c>
      <c r="G99" s="53" t="s">
        <v>109</v>
      </c>
      <c r="H99" s="53" t="s">
        <v>110</v>
      </c>
      <c r="I99" s="54" t="s">
        <v>111</v>
      </c>
    </row>
    <row r="100" spans="1:9" ht="13.5">
      <c r="A100" s="16" t="s">
        <v>112</v>
      </c>
      <c r="B100" s="17"/>
      <c r="C100" s="17"/>
      <c r="D100" s="17"/>
      <c r="E100" s="13"/>
      <c r="F100" s="55">
        <v>3</v>
      </c>
      <c r="G100" s="56">
        <v>3</v>
      </c>
      <c r="H100" s="57"/>
      <c r="I100" s="14"/>
    </row>
    <row r="101" spans="1:9" ht="13.5">
      <c r="A101" s="16" t="s">
        <v>113</v>
      </c>
      <c r="B101" s="17"/>
      <c r="C101" s="17"/>
      <c r="D101" s="17">
        <v>5</v>
      </c>
      <c r="E101" s="13"/>
      <c r="F101" s="55"/>
      <c r="G101" s="57"/>
      <c r="H101" s="57">
        <v>6</v>
      </c>
      <c r="I101" s="14"/>
    </row>
    <row r="102" spans="1:9" ht="13.5">
      <c r="A102" s="16" t="s">
        <v>114</v>
      </c>
      <c r="B102" s="17"/>
      <c r="C102" s="17"/>
      <c r="D102" s="17">
        <v>6</v>
      </c>
      <c r="E102" s="13"/>
      <c r="F102" s="55"/>
      <c r="G102" s="57"/>
      <c r="H102" s="57"/>
      <c r="I102" s="14">
        <v>6</v>
      </c>
    </row>
    <row r="103" spans="1:9" ht="13.5">
      <c r="A103" s="16" t="s">
        <v>115</v>
      </c>
      <c r="B103" s="17"/>
      <c r="C103" s="17"/>
      <c r="D103" s="17">
        <v>6</v>
      </c>
      <c r="E103" s="13"/>
      <c r="F103" s="58"/>
      <c r="G103" s="59">
        <v>6</v>
      </c>
      <c r="H103" s="59"/>
      <c r="I103" s="60"/>
    </row>
    <row r="104" spans="1:9" ht="13.5">
      <c r="A104" s="16" t="s">
        <v>116</v>
      </c>
      <c r="B104" s="17"/>
      <c r="C104" s="17"/>
      <c r="D104" s="17">
        <v>5</v>
      </c>
      <c r="E104" s="13"/>
      <c r="F104" s="61">
        <v>5</v>
      </c>
      <c r="G104" s="62">
        <v>6</v>
      </c>
      <c r="H104" s="62">
        <v>5</v>
      </c>
      <c r="I104" s="9">
        <v>6</v>
      </c>
    </row>
    <row r="105" spans="1:9" ht="13.5">
      <c r="A105" s="16" t="s">
        <v>117</v>
      </c>
      <c r="B105" s="17"/>
      <c r="C105" s="17"/>
      <c r="D105" s="17">
        <v>6</v>
      </c>
      <c r="E105" s="13"/>
      <c r="F105" s="13"/>
      <c r="G105" s="13"/>
      <c r="H105" s="13"/>
      <c r="I105" s="14"/>
    </row>
    <row r="106" spans="1:9" ht="13.5">
      <c r="A106" s="16" t="s">
        <v>118</v>
      </c>
      <c r="B106" s="17"/>
      <c r="C106" s="17"/>
      <c r="D106" s="17"/>
      <c r="E106" s="13"/>
      <c r="F106" s="13"/>
      <c r="G106" s="13"/>
      <c r="H106" s="13"/>
      <c r="I106" s="14"/>
    </row>
    <row r="107" ht="13.5">
      <c r="A107" s="16" t="s">
        <v>316</v>
      </c>
    </row>
    <row r="108" spans="1:9" ht="13.5">
      <c r="A108" s="16" t="s">
        <v>119</v>
      </c>
      <c r="B108" s="17"/>
      <c r="C108" s="17"/>
      <c r="D108" s="17"/>
      <c r="E108" s="13"/>
      <c r="F108" s="13"/>
      <c r="G108" s="13"/>
      <c r="H108" s="13"/>
      <c r="I108" s="14"/>
    </row>
    <row r="109" spans="1:9" ht="13.5">
      <c r="A109" s="16" t="s">
        <v>113</v>
      </c>
      <c r="B109" s="17"/>
      <c r="C109" s="17"/>
      <c r="D109" s="17">
        <v>6</v>
      </c>
      <c r="E109" s="13"/>
      <c r="F109" s="13"/>
      <c r="G109" s="13"/>
      <c r="H109" s="13"/>
      <c r="I109" s="14"/>
    </row>
    <row r="110" spans="1:10" ht="13.5">
      <c r="A110" s="16" t="s">
        <v>114</v>
      </c>
      <c r="B110" s="17"/>
      <c r="C110" s="17"/>
      <c r="D110" s="17">
        <v>6</v>
      </c>
      <c r="E110" s="13"/>
      <c r="F110" s="13"/>
      <c r="G110" s="13"/>
      <c r="H110" s="13"/>
      <c r="I110" s="14"/>
      <c r="J110" s="13"/>
    </row>
    <row r="111" spans="1:10" ht="13.5">
      <c r="A111" s="16" t="s">
        <v>122</v>
      </c>
      <c r="B111" s="13"/>
      <c r="C111" s="17"/>
      <c r="E111" s="17" t="s">
        <v>317</v>
      </c>
      <c r="F111" s="13"/>
      <c r="G111" s="13"/>
      <c r="H111" s="13"/>
      <c r="I111" s="14"/>
      <c r="J111" s="13"/>
    </row>
    <row r="112" spans="1:10" ht="13.5">
      <c r="A112" s="16" t="s">
        <v>123</v>
      </c>
      <c r="B112" s="13"/>
      <c r="C112" s="17"/>
      <c r="D112" s="17"/>
      <c r="E112" s="13" t="s">
        <v>318</v>
      </c>
      <c r="F112" s="13"/>
      <c r="G112" s="13"/>
      <c r="H112" s="13"/>
      <c r="I112" s="14"/>
      <c r="J112" s="13"/>
    </row>
    <row r="113" spans="1:10" ht="13.5">
      <c r="A113" s="16" t="s">
        <v>117</v>
      </c>
      <c r="B113" s="17"/>
      <c r="C113" s="17"/>
      <c r="D113" s="17">
        <v>6</v>
      </c>
      <c r="E113" s="13"/>
      <c r="F113" s="13"/>
      <c r="G113" s="13"/>
      <c r="H113" s="13"/>
      <c r="I113" s="14"/>
      <c r="J113" s="13"/>
    </row>
    <row r="114" spans="1:10" ht="13.5">
      <c r="A114" s="16" t="s">
        <v>124</v>
      </c>
      <c r="B114" s="17"/>
      <c r="C114" s="17"/>
      <c r="D114" s="17"/>
      <c r="E114" s="13"/>
      <c r="F114" s="52" t="s">
        <v>108</v>
      </c>
      <c r="G114" s="53" t="s">
        <v>109</v>
      </c>
      <c r="H114" s="53" t="s">
        <v>110</v>
      </c>
      <c r="I114" s="54" t="s">
        <v>111</v>
      </c>
      <c r="J114" s="13"/>
    </row>
    <row r="115" spans="1:10" ht="13.5">
      <c r="A115" s="16" t="s">
        <v>116</v>
      </c>
      <c r="B115" s="17"/>
      <c r="C115" s="17"/>
      <c r="D115" s="17">
        <v>6</v>
      </c>
      <c r="E115" s="17"/>
      <c r="F115" s="63">
        <v>6</v>
      </c>
      <c r="G115" s="64" t="s">
        <v>125</v>
      </c>
      <c r="H115" s="64">
        <v>6</v>
      </c>
      <c r="I115" s="38">
        <v>6</v>
      </c>
      <c r="J115" s="13"/>
    </row>
    <row r="116" spans="1:10" ht="13.5">
      <c r="A116" s="16" t="s">
        <v>126</v>
      </c>
      <c r="B116" s="17"/>
      <c r="C116" s="17"/>
      <c r="D116" s="17"/>
      <c r="E116" s="13"/>
      <c r="F116" s="13"/>
      <c r="G116" s="13"/>
      <c r="H116" s="13"/>
      <c r="I116" s="14"/>
      <c r="J116" s="13"/>
    </row>
    <row r="117" spans="1:10" ht="13.5">
      <c r="A117" s="16" t="s">
        <v>127</v>
      </c>
      <c r="B117" s="17"/>
      <c r="C117" s="17"/>
      <c r="D117" s="17"/>
      <c r="E117" s="13"/>
      <c r="F117" s="13"/>
      <c r="G117" s="13"/>
      <c r="H117" s="13"/>
      <c r="I117" s="14"/>
      <c r="J117" s="13"/>
    </row>
    <row r="118" spans="1:10" ht="13.5">
      <c r="A118" s="16" t="s">
        <v>128</v>
      </c>
      <c r="B118" s="17"/>
      <c r="C118" s="13"/>
      <c r="D118" s="17"/>
      <c r="E118" s="13"/>
      <c r="F118" s="13"/>
      <c r="G118" s="13"/>
      <c r="H118" s="13"/>
      <c r="I118" s="14"/>
      <c r="J118" s="13"/>
    </row>
    <row r="119" spans="1:10" ht="13.5">
      <c r="A119" s="16" t="s">
        <v>129</v>
      </c>
      <c r="B119" s="17"/>
      <c r="C119" s="13"/>
      <c r="D119" s="17"/>
      <c r="E119" s="13"/>
      <c r="F119" s="13"/>
      <c r="G119" s="13"/>
      <c r="H119" s="13"/>
      <c r="I119" s="14"/>
      <c r="J119" s="13"/>
    </row>
    <row r="120" spans="1:10" ht="13.5">
      <c r="A120" s="35" t="s">
        <v>209</v>
      </c>
      <c r="B120" s="5" t="s">
        <v>257</v>
      </c>
      <c r="C120" s="5"/>
      <c r="D120" s="5"/>
      <c r="E120" s="6"/>
      <c r="F120" s="5"/>
      <c r="G120" s="5"/>
      <c r="H120" s="5"/>
      <c r="I120" s="5"/>
      <c r="J120" s="13"/>
    </row>
    <row r="121" spans="1:10" ht="13.5">
      <c r="A121" s="12" t="s">
        <v>211</v>
      </c>
      <c r="B121" s="13">
        <v>6</v>
      </c>
      <c r="C121" s="13" t="s">
        <v>319</v>
      </c>
      <c r="D121" s="13">
        <v>5</v>
      </c>
      <c r="E121" s="14"/>
      <c r="F121" s="13"/>
      <c r="G121" s="13"/>
      <c r="H121" s="13"/>
      <c r="I121" s="13"/>
      <c r="J121" s="13"/>
    </row>
    <row r="122" spans="1:10" ht="13.5">
      <c r="A122" s="12" t="s">
        <v>214</v>
      </c>
      <c r="B122" s="13">
        <v>3</v>
      </c>
      <c r="C122" s="13"/>
      <c r="D122" s="13"/>
      <c r="E122" s="14"/>
      <c r="F122" s="13"/>
      <c r="G122" s="13"/>
      <c r="H122" s="13"/>
      <c r="I122" s="13"/>
      <c r="J122" s="13"/>
    </row>
    <row r="123" spans="1:10" ht="13.5">
      <c r="A123" s="12" t="s">
        <v>212</v>
      </c>
      <c r="B123" s="13">
        <v>6</v>
      </c>
      <c r="C123" s="13" t="s">
        <v>319</v>
      </c>
      <c r="D123" s="13">
        <v>5</v>
      </c>
      <c r="E123" s="14"/>
      <c r="F123" s="13"/>
      <c r="G123" s="13"/>
      <c r="H123" s="13"/>
      <c r="I123" s="13"/>
      <c r="J123" s="13"/>
    </row>
    <row r="124" spans="1:10" ht="13.5">
      <c r="A124" s="12" t="s">
        <v>214</v>
      </c>
      <c r="B124" s="13">
        <v>3</v>
      </c>
      <c r="C124" s="13"/>
      <c r="D124" s="13"/>
      <c r="E124" s="14"/>
      <c r="F124" s="13"/>
      <c r="G124" s="13"/>
      <c r="H124" s="13"/>
      <c r="I124" s="13"/>
      <c r="J124" s="13"/>
    </row>
    <row r="125" spans="1:10" ht="13.5">
      <c r="A125" s="12" t="s">
        <v>215</v>
      </c>
      <c r="B125" s="13">
        <v>6</v>
      </c>
      <c r="C125" s="13" t="s">
        <v>319</v>
      </c>
      <c r="D125" s="13">
        <v>5</v>
      </c>
      <c r="E125" s="14"/>
      <c r="F125" s="13"/>
      <c r="G125" s="13"/>
      <c r="H125" s="13"/>
      <c r="I125" s="13"/>
      <c r="J125" s="13"/>
    </row>
    <row r="126" spans="1:10" ht="13.5">
      <c r="A126" s="12" t="s">
        <v>214</v>
      </c>
      <c r="B126" s="17">
        <v>3</v>
      </c>
      <c r="C126" s="13"/>
      <c r="D126" s="13"/>
      <c r="E126" s="14"/>
      <c r="F126" s="13"/>
      <c r="G126" s="13"/>
      <c r="H126" s="13"/>
      <c r="I126" s="13"/>
      <c r="J126" s="13"/>
    </row>
    <row r="127" spans="1:10" ht="13.5">
      <c r="A127" s="12" t="s">
        <v>213</v>
      </c>
      <c r="B127" s="13">
        <v>6</v>
      </c>
      <c r="C127" s="13" t="s">
        <v>319</v>
      </c>
      <c r="D127" s="13">
        <v>5</v>
      </c>
      <c r="E127" s="14"/>
      <c r="F127" s="13"/>
      <c r="G127" s="13"/>
      <c r="H127" s="13"/>
      <c r="I127" s="13"/>
      <c r="J127" s="13"/>
    </row>
    <row r="128" spans="1:10" ht="13.5">
      <c r="A128" s="12" t="s">
        <v>214</v>
      </c>
      <c r="B128" s="13">
        <v>3</v>
      </c>
      <c r="C128" s="13"/>
      <c r="D128" s="13"/>
      <c r="E128" s="14"/>
      <c r="F128" s="13"/>
      <c r="G128" s="13"/>
      <c r="H128" s="13"/>
      <c r="I128" s="13"/>
      <c r="J128" s="13"/>
    </row>
    <row r="129" spans="1:10" ht="13.5">
      <c r="A129" s="12" t="s">
        <v>217</v>
      </c>
      <c r="B129" s="13">
        <v>6</v>
      </c>
      <c r="C129" s="13" t="s">
        <v>319</v>
      </c>
      <c r="D129" s="13">
        <v>5</v>
      </c>
      <c r="E129" s="14"/>
      <c r="F129" s="13"/>
      <c r="G129" s="13"/>
      <c r="H129" s="13"/>
      <c r="I129" s="13"/>
      <c r="J129" s="13"/>
    </row>
    <row r="130" spans="1:10" ht="13.5">
      <c r="A130" s="12" t="s">
        <v>214</v>
      </c>
      <c r="B130" s="13">
        <v>3</v>
      </c>
      <c r="C130" s="13"/>
      <c r="D130" s="13"/>
      <c r="E130" s="14"/>
      <c r="F130" s="13"/>
      <c r="G130" s="13"/>
      <c r="H130" s="13"/>
      <c r="I130" s="13"/>
      <c r="J130" s="13"/>
    </row>
    <row r="131" spans="1:10" ht="13.5">
      <c r="A131" s="12" t="s">
        <v>218</v>
      </c>
      <c r="B131" s="13">
        <v>5</v>
      </c>
      <c r="C131" s="13"/>
      <c r="D131" s="13"/>
      <c r="E131" s="14"/>
      <c r="F131" s="13"/>
      <c r="G131" s="13"/>
      <c r="H131" s="13"/>
      <c r="I131" s="13"/>
      <c r="J131" s="13"/>
    </row>
    <row r="132" spans="1:10" ht="13.5">
      <c r="A132" s="12" t="s">
        <v>214</v>
      </c>
      <c r="B132" s="13">
        <v>3</v>
      </c>
      <c r="C132" s="13"/>
      <c r="D132" s="13"/>
      <c r="E132" s="14"/>
      <c r="F132" s="13"/>
      <c r="G132" s="13"/>
      <c r="H132" s="13"/>
      <c r="I132" s="13"/>
      <c r="J132" s="13"/>
    </row>
    <row r="133" spans="1:10" ht="13.5">
      <c r="A133" s="12" t="s">
        <v>219</v>
      </c>
      <c r="B133" s="13">
        <v>5</v>
      </c>
      <c r="C133" s="13"/>
      <c r="D133" s="13"/>
      <c r="E133" s="14"/>
      <c r="F133" s="13"/>
      <c r="G133" s="13"/>
      <c r="H133" s="13"/>
      <c r="I133" s="13"/>
      <c r="J133" s="13"/>
    </row>
    <row r="134" spans="1:10" ht="13.5">
      <c r="A134" s="12" t="s">
        <v>214</v>
      </c>
      <c r="B134" s="13">
        <v>3</v>
      </c>
      <c r="C134" s="13"/>
      <c r="D134" s="13"/>
      <c r="E134" s="14"/>
      <c r="F134" s="13"/>
      <c r="G134" s="13"/>
      <c r="H134" s="13"/>
      <c r="I134" s="13"/>
      <c r="J134" s="13"/>
    </row>
    <row r="135" spans="1:10" ht="13.5">
      <c r="A135" s="12" t="s">
        <v>142</v>
      </c>
      <c r="B135" s="13">
        <v>6</v>
      </c>
      <c r="C135" s="13" t="s">
        <v>319</v>
      </c>
      <c r="D135" s="13">
        <v>5</v>
      </c>
      <c r="E135" s="14"/>
      <c r="F135" s="13"/>
      <c r="G135" s="13"/>
      <c r="H135" s="13"/>
      <c r="I135" s="13"/>
      <c r="J135" s="13"/>
    </row>
    <row r="136" spans="1:10" ht="13.5">
      <c r="A136" s="12" t="s">
        <v>220</v>
      </c>
      <c r="B136" s="13">
        <v>6</v>
      </c>
      <c r="C136" s="13" t="s">
        <v>319</v>
      </c>
      <c r="D136" s="13">
        <v>5</v>
      </c>
      <c r="E136" s="14"/>
      <c r="F136" s="13"/>
      <c r="G136" s="13"/>
      <c r="H136" s="13"/>
      <c r="I136" s="13"/>
      <c r="J136" s="13"/>
    </row>
    <row r="137" spans="1:10" ht="13.5">
      <c r="A137" s="16" t="s">
        <v>221</v>
      </c>
      <c r="B137" s="13">
        <v>6</v>
      </c>
      <c r="C137" s="13" t="s">
        <v>319</v>
      </c>
      <c r="D137" s="13">
        <v>5</v>
      </c>
      <c r="E137" s="14"/>
      <c r="F137" s="13"/>
      <c r="G137" s="13"/>
      <c r="H137" s="13"/>
      <c r="I137" s="13"/>
      <c r="J137" s="13"/>
    </row>
    <row r="138" spans="1:10" ht="13.5">
      <c r="A138" s="16" t="s">
        <v>222</v>
      </c>
      <c r="B138" s="13">
        <v>5</v>
      </c>
      <c r="C138" s="13"/>
      <c r="D138" s="13"/>
      <c r="E138" s="14"/>
      <c r="F138" s="13"/>
      <c r="G138" s="13"/>
      <c r="H138" s="13"/>
      <c r="I138" s="13"/>
      <c r="J138" s="13"/>
    </row>
    <row r="139" spans="1:10" ht="13.5">
      <c r="A139" s="12" t="s">
        <v>223</v>
      </c>
      <c r="B139" s="13">
        <v>5</v>
      </c>
      <c r="C139" s="13" t="s">
        <v>319</v>
      </c>
      <c r="D139" s="13">
        <v>3</v>
      </c>
      <c r="E139" s="14"/>
      <c r="F139" s="13"/>
      <c r="G139" s="13"/>
      <c r="H139" s="13"/>
      <c r="I139" s="13"/>
      <c r="J139" s="13"/>
    </row>
    <row r="140" spans="1:10" ht="13.5">
      <c r="A140" s="12" t="s">
        <v>224</v>
      </c>
      <c r="B140" s="13">
        <v>5</v>
      </c>
      <c r="C140" s="13" t="s">
        <v>319</v>
      </c>
      <c r="D140" s="13">
        <v>3</v>
      </c>
      <c r="E140" s="14"/>
      <c r="F140" s="13"/>
      <c r="G140" s="13"/>
      <c r="H140" s="13"/>
      <c r="I140" s="13"/>
      <c r="J140" s="13"/>
    </row>
    <row r="141" spans="1:10" ht="13.5">
      <c r="A141" s="12" t="s">
        <v>225</v>
      </c>
      <c r="B141" s="13">
        <v>6</v>
      </c>
      <c r="C141" s="13" t="s">
        <v>319</v>
      </c>
      <c r="D141" s="13">
        <v>5</v>
      </c>
      <c r="E141" s="14"/>
      <c r="F141" s="13"/>
      <c r="G141" s="13"/>
      <c r="H141" s="13"/>
      <c r="I141" s="13"/>
      <c r="J141" s="13"/>
    </row>
    <row r="142" spans="1:10" ht="13.5">
      <c r="A142" s="16" t="s">
        <v>226</v>
      </c>
      <c r="B142" s="13">
        <v>5</v>
      </c>
      <c r="C142" s="13"/>
      <c r="D142" s="13"/>
      <c r="E142" s="14"/>
      <c r="F142" s="13"/>
      <c r="G142" s="13"/>
      <c r="H142" s="13"/>
      <c r="I142" s="13"/>
      <c r="J142" s="13"/>
    </row>
    <row r="143" spans="1:10" ht="13.5">
      <c r="A143" s="12" t="s">
        <v>227</v>
      </c>
      <c r="B143" s="13">
        <v>5</v>
      </c>
      <c r="C143" s="13"/>
      <c r="D143" s="13"/>
      <c r="E143" s="14"/>
      <c r="F143" s="13"/>
      <c r="G143" s="13"/>
      <c r="H143" s="13"/>
      <c r="I143" s="13"/>
      <c r="J143" s="13"/>
    </row>
    <row r="144" spans="1:9" ht="13.5">
      <c r="A144" s="12" t="s">
        <v>228</v>
      </c>
      <c r="B144" s="13">
        <v>6</v>
      </c>
      <c r="C144" s="13" t="s">
        <v>319</v>
      </c>
      <c r="D144" s="13">
        <v>5</v>
      </c>
      <c r="E144" s="14"/>
      <c r="F144" s="13"/>
      <c r="G144" s="13"/>
      <c r="H144" s="13"/>
      <c r="I144" s="13"/>
    </row>
    <row r="145" spans="1:9" ht="13.5">
      <c r="A145" s="12" t="s">
        <v>229</v>
      </c>
      <c r="B145" s="13">
        <v>6</v>
      </c>
      <c r="C145" s="13" t="s">
        <v>319</v>
      </c>
      <c r="D145" s="13">
        <v>5</v>
      </c>
      <c r="E145" s="14"/>
      <c r="F145" s="13"/>
      <c r="G145" s="13"/>
      <c r="H145" s="13"/>
      <c r="I145" s="13"/>
    </row>
    <row r="146" spans="1:9" ht="13.5">
      <c r="A146" s="12" t="s">
        <v>230</v>
      </c>
      <c r="B146" s="13">
        <v>5</v>
      </c>
      <c r="C146" s="13" t="s">
        <v>319</v>
      </c>
      <c r="D146" s="13">
        <v>3</v>
      </c>
      <c r="E146" s="14"/>
      <c r="F146" s="13"/>
      <c r="G146" s="13"/>
      <c r="H146" s="13"/>
      <c r="I146" s="13"/>
    </row>
    <row r="147" spans="1:9" ht="13.5">
      <c r="A147" s="12" t="s">
        <v>231</v>
      </c>
      <c r="B147" s="13">
        <v>1</v>
      </c>
      <c r="C147" s="13"/>
      <c r="D147" s="13"/>
      <c r="E147" s="14"/>
      <c r="F147" s="13"/>
      <c r="G147" s="13"/>
      <c r="H147" s="13"/>
      <c r="I147" s="13"/>
    </row>
    <row r="148" spans="1:9" ht="13.5">
      <c r="A148" s="16" t="s">
        <v>232</v>
      </c>
      <c r="B148" s="17">
        <v>6</v>
      </c>
      <c r="C148" s="13" t="s">
        <v>320</v>
      </c>
      <c r="D148" s="13"/>
      <c r="E148" s="14"/>
      <c r="F148" s="13"/>
      <c r="G148" s="13"/>
      <c r="H148" s="13"/>
      <c r="I148" s="13"/>
    </row>
    <row r="149" spans="1:9" ht="13.5">
      <c r="A149" s="16" t="s">
        <v>233</v>
      </c>
      <c r="B149" s="17">
        <v>6</v>
      </c>
      <c r="C149" s="13"/>
      <c r="D149" s="13"/>
      <c r="E149" s="14"/>
      <c r="F149" s="13"/>
      <c r="G149" s="13"/>
      <c r="H149" s="13"/>
      <c r="I149" s="13"/>
    </row>
    <row r="150" spans="1:9" ht="13.5">
      <c r="A150" s="16" t="s">
        <v>234</v>
      </c>
      <c r="B150" s="13">
        <v>6</v>
      </c>
      <c r="C150" s="13" t="s">
        <v>319</v>
      </c>
      <c r="D150" s="13">
        <v>3</v>
      </c>
      <c r="E150" s="14"/>
      <c r="F150" s="13"/>
      <c r="G150" s="13"/>
      <c r="H150" s="13"/>
      <c r="I150" s="13"/>
    </row>
    <row r="151" spans="1:5" ht="13.5">
      <c r="A151" s="22" t="s">
        <v>321</v>
      </c>
      <c r="B151" s="34">
        <v>6</v>
      </c>
      <c r="C151" s="8" t="s">
        <v>322</v>
      </c>
      <c r="D151" s="8"/>
      <c r="E151" s="9"/>
    </row>
    <row r="152" spans="1:9" ht="13.5">
      <c r="A152" s="36" t="s">
        <v>235</v>
      </c>
      <c r="B152" s="5"/>
      <c r="C152" s="5" t="s">
        <v>323</v>
      </c>
      <c r="D152" s="5"/>
      <c r="E152" s="6"/>
      <c r="F152" s="13"/>
      <c r="G152" s="13"/>
      <c r="H152" s="13"/>
      <c r="I152" s="13"/>
    </row>
    <row r="153" spans="1:9" ht="13.5">
      <c r="A153" s="12" t="s">
        <v>236</v>
      </c>
      <c r="B153" s="13"/>
      <c r="C153" s="13">
        <v>13</v>
      </c>
      <c r="D153" s="13"/>
      <c r="E153" s="14"/>
      <c r="F153" s="13"/>
      <c r="G153" s="13"/>
      <c r="H153" s="13"/>
      <c r="I153" s="13"/>
    </row>
    <row r="154" spans="1:9" ht="13.5">
      <c r="A154" s="7" t="s">
        <v>237</v>
      </c>
      <c r="B154" s="8"/>
      <c r="C154" s="8">
        <v>13</v>
      </c>
      <c r="D154" s="8"/>
      <c r="E154" s="9"/>
      <c r="F154" s="8"/>
      <c r="G154" s="8"/>
      <c r="H154" s="8"/>
      <c r="I154" s="8"/>
    </row>
    <row r="155" spans="1:9" ht="13.5">
      <c r="A155" s="65" t="s">
        <v>130</v>
      </c>
      <c r="B155" s="66" t="s">
        <v>324</v>
      </c>
      <c r="C155" s="67" t="s">
        <v>325</v>
      </c>
      <c r="D155" s="68" t="s">
        <v>326</v>
      </c>
      <c r="E155" s="5"/>
      <c r="F155" s="5"/>
      <c r="G155" s="5"/>
      <c r="H155" s="5"/>
      <c r="I155" s="6"/>
    </row>
    <row r="156" spans="1:9" ht="13.5">
      <c r="A156" s="69" t="s">
        <v>131</v>
      </c>
      <c r="B156" s="70">
        <v>2</v>
      </c>
      <c r="C156" s="71" t="s">
        <v>327</v>
      </c>
      <c r="D156" s="72">
        <v>-4</v>
      </c>
      <c r="E156" s="13"/>
      <c r="F156" s="13"/>
      <c r="G156" s="13"/>
      <c r="H156" s="13"/>
      <c r="I156" s="14"/>
    </row>
    <row r="157" spans="1:9" ht="13.5">
      <c r="A157" s="73"/>
      <c r="B157" s="74" t="s">
        <v>325</v>
      </c>
      <c r="C157" s="74" t="s">
        <v>326</v>
      </c>
      <c r="D157" s="75" t="s">
        <v>328</v>
      </c>
      <c r="E157" s="76" t="s">
        <v>329</v>
      </c>
      <c r="F157" s="77" t="s">
        <v>330</v>
      </c>
      <c r="G157" s="78"/>
      <c r="H157" s="13"/>
      <c r="I157" s="14"/>
    </row>
    <row r="158" spans="1:9" ht="13.5">
      <c r="A158" s="79" t="s">
        <v>132</v>
      </c>
      <c r="B158" s="80" t="s">
        <v>331</v>
      </c>
      <c r="C158" s="80" t="s">
        <v>243</v>
      </c>
      <c r="D158" s="80" t="s">
        <v>332</v>
      </c>
      <c r="E158" s="81" t="s">
        <v>333</v>
      </c>
      <c r="F158" s="82" t="s">
        <v>334</v>
      </c>
      <c r="G158" s="83" t="s">
        <v>335</v>
      </c>
      <c r="H158" s="13"/>
      <c r="I158" s="14"/>
    </row>
    <row r="159" spans="1:9" ht="13.5">
      <c r="A159" s="84" t="s">
        <v>133</v>
      </c>
      <c r="B159" s="85" t="s">
        <v>336</v>
      </c>
      <c r="C159" s="78"/>
      <c r="D159" s="78"/>
      <c r="E159" s="78"/>
      <c r="F159" s="78"/>
      <c r="G159" s="78"/>
      <c r="H159" s="13"/>
      <c r="I159" s="14"/>
    </row>
    <row r="160" spans="1:9" ht="13.5">
      <c r="A160" s="84" t="s">
        <v>134</v>
      </c>
      <c r="B160" s="85" t="s">
        <v>337</v>
      </c>
      <c r="C160" s="78"/>
      <c r="D160" s="78"/>
      <c r="E160" s="78"/>
      <c r="F160" s="78"/>
      <c r="G160" s="78"/>
      <c r="H160" s="13"/>
      <c r="I160" s="14"/>
    </row>
    <row r="161" spans="1:9" ht="13.5">
      <c r="A161" s="84" t="s">
        <v>135</v>
      </c>
      <c r="B161" s="85" t="s">
        <v>338</v>
      </c>
      <c r="C161" s="78"/>
      <c r="D161" s="78"/>
      <c r="E161" s="78"/>
      <c r="F161" s="78"/>
      <c r="G161" s="78"/>
      <c r="H161" s="13"/>
      <c r="I161" s="14"/>
    </row>
    <row r="162" spans="1:9" ht="13.5">
      <c r="A162" s="84" t="s">
        <v>136</v>
      </c>
      <c r="B162" s="85" t="s">
        <v>339</v>
      </c>
      <c r="C162" s="78"/>
      <c r="D162" s="78"/>
      <c r="E162" s="78"/>
      <c r="F162" s="78"/>
      <c r="G162" s="78"/>
      <c r="H162" s="13"/>
      <c r="I162" s="14"/>
    </row>
    <row r="163" spans="1:9" ht="13.5">
      <c r="A163" s="84" t="s">
        <v>137</v>
      </c>
      <c r="B163" s="85" t="s">
        <v>340</v>
      </c>
      <c r="C163" s="78"/>
      <c r="D163" s="78"/>
      <c r="E163" s="78"/>
      <c r="F163" s="78"/>
      <c r="G163" s="78"/>
      <c r="H163" s="13"/>
      <c r="I163" s="14"/>
    </row>
    <row r="164" spans="1:9" ht="13.5">
      <c r="A164" s="84" t="s">
        <v>118</v>
      </c>
      <c r="B164" s="85" t="s">
        <v>341</v>
      </c>
      <c r="C164" s="78"/>
      <c r="D164" s="78"/>
      <c r="E164" s="78"/>
      <c r="F164" s="78" t="s">
        <v>342</v>
      </c>
      <c r="G164" s="78" t="s">
        <v>343</v>
      </c>
      <c r="H164" s="13"/>
      <c r="I164" s="14"/>
    </row>
    <row r="165" spans="1:9" ht="14.25">
      <c r="A165" s="86" t="s">
        <v>344</v>
      </c>
      <c r="B165" s="78">
        <f>SUM(B166:B168)</f>
        <v>6</v>
      </c>
      <c r="C165" s="78"/>
      <c r="D165" s="78" t="s">
        <v>325</v>
      </c>
      <c r="E165" s="78" t="s">
        <v>326</v>
      </c>
      <c r="F165" s="78"/>
      <c r="G165" s="78"/>
      <c r="H165" s="13"/>
      <c r="I165" s="14"/>
    </row>
    <row r="166" spans="1:9" ht="13.5">
      <c r="A166" s="84" t="s">
        <v>345</v>
      </c>
      <c r="B166" s="78">
        <v>3</v>
      </c>
      <c r="C166" s="78"/>
      <c r="D166" s="78" t="s">
        <v>346</v>
      </c>
      <c r="E166" s="78" t="s">
        <v>347</v>
      </c>
      <c r="F166" s="78">
        <v>90</v>
      </c>
      <c r="G166" s="78"/>
      <c r="H166" s="13"/>
      <c r="I166" s="14"/>
    </row>
    <row r="167" spans="1:9" ht="13.5">
      <c r="A167" s="84" t="s">
        <v>140</v>
      </c>
      <c r="B167" s="78">
        <v>1</v>
      </c>
      <c r="C167" s="78"/>
      <c r="D167" s="78" t="s">
        <v>348</v>
      </c>
      <c r="E167" s="78" t="s">
        <v>349</v>
      </c>
      <c r="F167" s="78">
        <v>22</v>
      </c>
      <c r="G167" s="78">
        <v>24</v>
      </c>
      <c r="H167" s="13"/>
      <c r="I167" s="14"/>
    </row>
    <row r="168" spans="1:9" ht="13.5">
      <c r="A168" s="87" t="s">
        <v>141</v>
      </c>
      <c r="B168" s="88">
        <v>2</v>
      </c>
      <c r="C168" s="89"/>
      <c r="D168" s="88" t="s">
        <v>331</v>
      </c>
      <c r="E168" s="85" t="s">
        <v>243</v>
      </c>
      <c r="F168" s="78">
        <v>60</v>
      </c>
      <c r="G168" s="78"/>
      <c r="H168" s="13"/>
      <c r="I168" s="14"/>
    </row>
    <row r="169" spans="1:9" ht="13.5">
      <c r="A169" s="90" t="s">
        <v>350</v>
      </c>
      <c r="B169" s="91" t="s">
        <v>325</v>
      </c>
      <c r="C169" s="91" t="s">
        <v>326</v>
      </c>
      <c r="D169" s="92" t="s">
        <v>328</v>
      </c>
      <c r="E169" s="93" t="s">
        <v>329</v>
      </c>
      <c r="F169" s="94" t="s">
        <v>330</v>
      </c>
      <c r="G169" s="13"/>
      <c r="H169" s="13"/>
      <c r="I169" s="14"/>
    </row>
    <row r="170" spans="1:9" ht="13.5">
      <c r="A170" s="12" t="s">
        <v>351</v>
      </c>
      <c r="B170" s="95" t="s">
        <v>331</v>
      </c>
      <c r="C170" s="95" t="s">
        <v>243</v>
      </c>
      <c r="D170" s="95" t="s">
        <v>332</v>
      </c>
      <c r="E170" s="96" t="s">
        <v>352</v>
      </c>
      <c r="F170" s="97" t="s">
        <v>353</v>
      </c>
      <c r="G170" s="13"/>
      <c r="H170" s="13"/>
      <c r="I170" s="14"/>
    </row>
    <row r="171" spans="1:12" ht="13.5">
      <c r="A171" s="98" t="s">
        <v>135</v>
      </c>
      <c r="B171" s="99" t="s">
        <v>338</v>
      </c>
      <c r="C171" s="13"/>
      <c r="D171" s="13"/>
      <c r="E171" s="13"/>
      <c r="F171" s="13"/>
      <c r="G171" s="13"/>
      <c r="H171" s="13"/>
      <c r="I171" s="14"/>
      <c r="L171" s="13"/>
    </row>
    <row r="172" spans="1:9" ht="13.5">
      <c r="A172" s="12" t="s">
        <v>354</v>
      </c>
      <c r="B172" s="99" t="s">
        <v>355</v>
      </c>
      <c r="C172" s="13"/>
      <c r="D172" s="13"/>
      <c r="E172" s="13"/>
      <c r="F172" s="13"/>
      <c r="G172" s="13"/>
      <c r="H172" s="13"/>
      <c r="I172" s="14"/>
    </row>
    <row r="173" spans="1:9" ht="13.5">
      <c r="A173" s="12" t="s">
        <v>356</v>
      </c>
      <c r="B173" s="99" t="s">
        <v>336</v>
      </c>
      <c r="C173" s="13"/>
      <c r="D173" s="13"/>
      <c r="E173" s="13"/>
      <c r="F173" s="13"/>
      <c r="G173" s="13"/>
      <c r="H173" s="13"/>
      <c r="I173" s="14"/>
    </row>
    <row r="174" spans="1:9" ht="13.5">
      <c r="A174" s="16" t="s">
        <v>357</v>
      </c>
      <c r="B174" s="99" t="s">
        <v>339</v>
      </c>
      <c r="C174" s="13"/>
      <c r="D174" s="13"/>
      <c r="E174" s="13"/>
      <c r="F174" s="13"/>
      <c r="G174" s="13"/>
      <c r="H174" s="13"/>
      <c r="I174" s="14"/>
    </row>
    <row r="175" spans="1:9" ht="13.5">
      <c r="A175" s="16" t="s">
        <v>358</v>
      </c>
      <c r="B175" s="99" t="s">
        <v>359</v>
      </c>
      <c r="C175" s="13"/>
      <c r="D175" s="13"/>
      <c r="E175" s="13"/>
      <c r="F175" s="13"/>
      <c r="G175" s="13"/>
      <c r="H175" s="13"/>
      <c r="I175" s="14"/>
    </row>
    <row r="176" spans="1:9" ht="13.5">
      <c r="A176" s="16" t="s">
        <v>360</v>
      </c>
      <c r="B176" s="99" t="s">
        <v>361</v>
      </c>
      <c r="C176" s="13"/>
      <c r="D176" s="13"/>
      <c r="E176" s="13"/>
      <c r="F176" s="13"/>
      <c r="G176" s="13"/>
      <c r="H176" s="13"/>
      <c r="I176" s="14"/>
    </row>
    <row r="177" spans="1:9" ht="13.5">
      <c r="A177" s="16" t="s">
        <v>362</v>
      </c>
      <c r="B177" s="99" t="s">
        <v>363</v>
      </c>
      <c r="C177" s="13"/>
      <c r="D177" s="13"/>
      <c r="E177" s="13"/>
      <c r="F177" s="13"/>
      <c r="G177" s="13"/>
      <c r="H177" s="13"/>
      <c r="I177" s="14"/>
    </row>
    <row r="178" spans="1:9" ht="13.5">
      <c r="A178" s="16" t="s">
        <v>364</v>
      </c>
      <c r="B178" s="13"/>
      <c r="C178" s="13"/>
      <c r="D178" s="13"/>
      <c r="E178" s="13"/>
      <c r="F178" s="13"/>
      <c r="G178" s="13"/>
      <c r="H178" s="13"/>
      <c r="I178" s="14"/>
    </row>
    <row r="179" spans="1:9" ht="13.5">
      <c r="A179" s="16" t="s">
        <v>365</v>
      </c>
      <c r="B179" s="13"/>
      <c r="C179" s="13"/>
      <c r="D179" s="13" t="s">
        <v>325</v>
      </c>
      <c r="E179" s="13" t="s">
        <v>326</v>
      </c>
      <c r="F179" s="17" t="s">
        <v>342</v>
      </c>
      <c r="G179" s="17" t="s">
        <v>366</v>
      </c>
      <c r="H179" s="13"/>
      <c r="I179" s="14"/>
    </row>
    <row r="180" spans="1:9" ht="13.5">
      <c r="A180" s="16" t="s">
        <v>367</v>
      </c>
      <c r="B180" s="13">
        <v>4</v>
      </c>
      <c r="C180" s="13"/>
      <c r="D180" s="13" t="s">
        <v>348</v>
      </c>
      <c r="E180" s="13" t="s">
        <v>349</v>
      </c>
      <c r="F180" s="13">
        <v>120</v>
      </c>
      <c r="G180" s="13">
        <v>30</v>
      </c>
      <c r="H180" s="13"/>
      <c r="I180" s="14"/>
    </row>
    <row r="181" spans="1:9" ht="13.5">
      <c r="A181" s="22" t="s">
        <v>368</v>
      </c>
      <c r="B181" s="8">
        <v>4</v>
      </c>
      <c r="C181" s="8"/>
      <c r="D181" s="8" t="s">
        <v>331</v>
      </c>
      <c r="E181" s="8" t="s">
        <v>369</v>
      </c>
      <c r="F181" s="8">
        <v>120</v>
      </c>
      <c r="G181" s="8"/>
      <c r="H181" s="8"/>
      <c r="I181" s="9"/>
    </row>
    <row r="182" spans="1:9" ht="13.5">
      <c r="A182" s="21" t="s">
        <v>142</v>
      </c>
      <c r="B182" s="100"/>
      <c r="C182" s="101" t="s">
        <v>143</v>
      </c>
      <c r="D182" s="102" t="s">
        <v>144</v>
      </c>
      <c r="E182" s="5"/>
      <c r="F182" s="5"/>
      <c r="G182" s="5"/>
      <c r="H182" s="5"/>
      <c r="I182" s="6"/>
    </row>
    <row r="183" spans="1:9" ht="13.5">
      <c r="A183" s="16" t="s">
        <v>145</v>
      </c>
      <c r="B183" s="103"/>
      <c r="C183" s="104">
        <v>2</v>
      </c>
      <c r="D183" s="105">
        <v>2</v>
      </c>
      <c r="E183" s="13"/>
      <c r="F183" s="13"/>
      <c r="G183" s="13"/>
      <c r="H183" s="13"/>
      <c r="I183" s="14"/>
    </row>
    <row r="184" spans="1:9" ht="13.5">
      <c r="A184" s="16" t="s">
        <v>370</v>
      </c>
      <c r="B184" s="103"/>
      <c r="C184" s="104" t="s">
        <v>147</v>
      </c>
      <c r="D184" s="106" t="s">
        <v>148</v>
      </c>
      <c r="E184" s="13"/>
      <c r="F184" s="13"/>
      <c r="G184" s="13"/>
      <c r="H184" s="13"/>
      <c r="I184" s="14"/>
    </row>
    <row r="185" spans="1:9" ht="13.5">
      <c r="A185" s="16" t="s">
        <v>149</v>
      </c>
      <c r="B185" s="103"/>
      <c r="C185" s="104">
        <v>0</v>
      </c>
      <c r="D185" s="105">
        <v>1</v>
      </c>
      <c r="E185" s="13"/>
      <c r="F185" s="13"/>
      <c r="G185" s="13"/>
      <c r="H185" s="13"/>
      <c r="I185" s="14"/>
    </row>
    <row r="186" spans="1:9" ht="13.5">
      <c r="A186" s="16" t="s">
        <v>150</v>
      </c>
      <c r="B186" s="103"/>
      <c r="C186" s="104">
        <v>0</v>
      </c>
      <c r="D186" s="105">
        <v>1</v>
      </c>
      <c r="E186" s="13"/>
      <c r="F186" s="13"/>
      <c r="G186" s="13"/>
      <c r="H186" s="13"/>
      <c r="I186" s="14"/>
    </row>
    <row r="187" spans="1:9" ht="13.5">
      <c r="A187" s="16" t="s">
        <v>151</v>
      </c>
      <c r="B187" s="103"/>
      <c r="C187" s="107">
        <v>1</v>
      </c>
      <c r="D187" s="108">
        <v>1</v>
      </c>
      <c r="E187" s="13"/>
      <c r="F187" s="13"/>
      <c r="G187" s="13"/>
      <c r="H187" s="13"/>
      <c r="I187" s="14"/>
    </row>
    <row r="188" spans="1:9" ht="13.5">
      <c r="A188" s="12" t="s">
        <v>152</v>
      </c>
      <c r="B188" s="109"/>
      <c r="C188" s="110">
        <v>1</v>
      </c>
      <c r="D188" s="111">
        <v>1</v>
      </c>
      <c r="E188" s="13"/>
      <c r="F188" s="13"/>
      <c r="G188" s="13"/>
      <c r="H188" s="13"/>
      <c r="I188" s="14"/>
    </row>
    <row r="189" spans="1:9" ht="13.5">
      <c r="A189" s="112" t="s">
        <v>371</v>
      </c>
      <c r="B189" s="113" t="s">
        <v>79</v>
      </c>
      <c r="C189" s="114">
        <v>10</v>
      </c>
      <c r="D189" s="111">
        <v>8</v>
      </c>
      <c r="E189" s="13"/>
      <c r="F189" s="13"/>
      <c r="G189" s="13"/>
      <c r="H189" s="13"/>
      <c r="I189" s="14"/>
    </row>
    <row r="190" spans="1:9" ht="13.5">
      <c r="A190" s="12" t="s">
        <v>372</v>
      </c>
      <c r="B190" s="115"/>
      <c r="C190" s="104" t="s">
        <v>143</v>
      </c>
      <c r="D190" s="116" t="s">
        <v>144</v>
      </c>
      <c r="E190" s="13"/>
      <c r="F190" s="13"/>
      <c r="G190" s="13"/>
      <c r="H190" s="13"/>
      <c r="I190" s="14"/>
    </row>
    <row r="191" spans="1:9" ht="13.5">
      <c r="A191" s="16" t="s">
        <v>370</v>
      </c>
      <c r="B191" s="103"/>
      <c r="C191" s="107">
        <v>5</v>
      </c>
      <c r="D191" s="108">
        <v>3</v>
      </c>
      <c r="E191" s="13"/>
      <c r="F191" s="13"/>
      <c r="G191" s="13"/>
      <c r="H191" s="13"/>
      <c r="I191" s="14"/>
    </row>
    <row r="192" spans="1:9" ht="13.5">
      <c r="A192" s="16" t="s">
        <v>149</v>
      </c>
      <c r="B192" s="103"/>
      <c r="C192" s="104" t="s">
        <v>147</v>
      </c>
      <c r="D192" s="106" t="s">
        <v>148</v>
      </c>
      <c r="E192" s="13"/>
      <c r="F192" s="13"/>
      <c r="G192" s="13"/>
      <c r="H192" s="13"/>
      <c r="I192" s="14"/>
    </row>
    <row r="193" spans="1:9" ht="13.5">
      <c r="A193" s="16" t="s">
        <v>150</v>
      </c>
      <c r="B193" s="103"/>
      <c r="C193" s="104">
        <v>0</v>
      </c>
      <c r="D193" s="105">
        <v>1</v>
      </c>
      <c r="E193" s="13"/>
      <c r="F193" s="13"/>
      <c r="G193" s="13"/>
      <c r="H193" s="13"/>
      <c r="I193" s="14"/>
    </row>
    <row r="194" spans="1:9" ht="13.5">
      <c r="A194" s="16" t="s">
        <v>373</v>
      </c>
      <c r="B194" s="109"/>
      <c r="C194" s="117">
        <v>0</v>
      </c>
      <c r="D194" s="118">
        <v>1</v>
      </c>
      <c r="E194" s="13"/>
      <c r="F194" s="13"/>
      <c r="G194" s="13"/>
      <c r="H194" s="13"/>
      <c r="I194" s="14"/>
    </row>
    <row r="195" spans="1:9" ht="13.5">
      <c r="A195" s="119" t="s">
        <v>374</v>
      </c>
      <c r="B195" s="113" t="s">
        <v>79</v>
      </c>
      <c r="C195" s="114">
        <v>11</v>
      </c>
      <c r="D195" s="111">
        <v>7</v>
      </c>
      <c r="E195" s="13"/>
      <c r="F195" s="13"/>
      <c r="G195" s="13"/>
      <c r="H195" s="13"/>
      <c r="I195" s="14"/>
    </row>
    <row r="196" spans="1:9" ht="13.5">
      <c r="A196" s="22" t="s">
        <v>375</v>
      </c>
      <c r="B196" s="8"/>
      <c r="C196" s="8"/>
      <c r="D196" s="8"/>
      <c r="E196" s="8"/>
      <c r="F196" s="8"/>
      <c r="G196" s="8"/>
      <c r="H196" s="8"/>
      <c r="I196" s="9"/>
    </row>
    <row r="197" spans="1:9" ht="13.5">
      <c r="A197" s="35" t="s">
        <v>153</v>
      </c>
      <c r="B197" s="5"/>
      <c r="C197" s="5" t="s">
        <v>376</v>
      </c>
      <c r="D197" s="5"/>
      <c r="E197" s="5"/>
      <c r="F197" s="5"/>
      <c r="G197" s="5"/>
      <c r="H197" s="5"/>
      <c r="I197" s="6"/>
    </row>
    <row r="198" spans="1:9" ht="13.5">
      <c r="A198" s="84" t="s">
        <v>154</v>
      </c>
      <c r="B198" s="78"/>
      <c r="C198" s="78"/>
      <c r="D198" s="78"/>
      <c r="E198" s="78"/>
      <c r="F198" s="78"/>
      <c r="G198" s="83" t="s">
        <v>335</v>
      </c>
      <c r="H198" s="13"/>
      <c r="I198" s="14"/>
    </row>
    <row r="199" spans="1:9" ht="13.5">
      <c r="A199" s="84" t="s">
        <v>156</v>
      </c>
      <c r="B199" s="78"/>
      <c r="C199" s="78"/>
      <c r="D199" s="78" t="s">
        <v>377</v>
      </c>
      <c r="E199" s="78"/>
      <c r="F199" s="78"/>
      <c r="G199" s="78"/>
      <c r="H199" s="13"/>
      <c r="I199" s="14"/>
    </row>
    <row r="200" spans="1:9" ht="13.5">
      <c r="A200" s="84" t="s">
        <v>157</v>
      </c>
      <c r="B200" s="85"/>
      <c r="C200" s="120"/>
      <c r="D200" s="121" t="s">
        <v>378</v>
      </c>
      <c r="E200" s="121" t="s">
        <v>379</v>
      </c>
      <c r="F200" s="122" t="s">
        <v>380</v>
      </c>
      <c r="G200" s="123" t="s">
        <v>381</v>
      </c>
      <c r="H200" s="13"/>
      <c r="I200" s="14"/>
    </row>
    <row r="201" spans="1:9" ht="13.5">
      <c r="A201" s="84" t="s">
        <v>158</v>
      </c>
      <c r="B201" s="85"/>
      <c r="C201" s="120">
        <v>1</v>
      </c>
      <c r="D201" s="124" t="s">
        <v>382</v>
      </c>
      <c r="E201" s="125" t="s">
        <v>383</v>
      </c>
      <c r="F201" s="125">
        <v>120</v>
      </c>
      <c r="G201" s="126">
        <v>1</v>
      </c>
      <c r="H201" s="13"/>
      <c r="I201" s="14"/>
    </row>
    <row r="202" spans="1:9" ht="13.5">
      <c r="A202" s="84" t="s">
        <v>159</v>
      </c>
      <c r="B202" s="85"/>
      <c r="C202" s="120">
        <v>1</v>
      </c>
      <c r="D202" s="127" t="s">
        <v>12</v>
      </c>
      <c r="E202" s="128" t="s">
        <v>142</v>
      </c>
      <c r="F202" s="123" t="s">
        <v>384</v>
      </c>
      <c r="G202" s="129"/>
      <c r="H202" s="13"/>
      <c r="I202" s="14"/>
    </row>
    <row r="203" spans="1:9" ht="13.5">
      <c r="A203" s="84" t="s">
        <v>160</v>
      </c>
      <c r="B203" s="85"/>
      <c r="C203" s="120"/>
      <c r="D203" s="130">
        <v>6</v>
      </c>
      <c r="E203" s="125">
        <v>6</v>
      </c>
      <c r="F203" s="126">
        <v>2</v>
      </c>
      <c r="G203" s="131"/>
      <c r="H203" s="13"/>
      <c r="I203" s="14"/>
    </row>
    <row r="204" spans="1:9" ht="13.5">
      <c r="A204" s="84" t="s">
        <v>161</v>
      </c>
      <c r="B204" s="85"/>
      <c r="C204" s="85"/>
      <c r="D204" s="85"/>
      <c r="E204" s="78"/>
      <c r="F204" s="78"/>
      <c r="G204" s="78"/>
      <c r="H204" s="13"/>
      <c r="I204" s="14"/>
    </row>
    <row r="205" spans="1:9" ht="13.5">
      <c r="A205" s="35" t="s">
        <v>162</v>
      </c>
      <c r="B205" s="5" t="s">
        <v>74</v>
      </c>
      <c r="C205" s="5"/>
      <c r="D205" s="5"/>
      <c r="E205" s="5"/>
      <c r="F205" s="5"/>
      <c r="G205" s="5"/>
      <c r="H205" s="5"/>
      <c r="I205" s="6"/>
    </row>
    <row r="206" spans="1:9" ht="14.25">
      <c r="A206" s="12" t="s">
        <v>385</v>
      </c>
      <c r="B206" s="17">
        <v>6</v>
      </c>
      <c r="C206" s="13" t="s">
        <v>386</v>
      </c>
      <c r="D206" s="13"/>
      <c r="E206" s="13"/>
      <c r="F206" s="13"/>
      <c r="G206" s="13"/>
      <c r="H206" s="13"/>
      <c r="I206" s="14"/>
    </row>
    <row r="207" spans="1:9" ht="14.25">
      <c r="A207" s="12" t="s">
        <v>387</v>
      </c>
      <c r="B207" s="17">
        <v>6</v>
      </c>
      <c r="C207" s="13" t="s">
        <v>388</v>
      </c>
      <c r="D207" s="13"/>
      <c r="E207" s="13"/>
      <c r="F207" s="13"/>
      <c r="G207" s="13"/>
      <c r="H207" s="13"/>
      <c r="I207" s="14"/>
    </row>
    <row r="208" spans="1:9" ht="14.25">
      <c r="A208" s="12" t="s">
        <v>389</v>
      </c>
      <c r="B208" s="17">
        <v>1</v>
      </c>
      <c r="C208" s="13" t="s">
        <v>390</v>
      </c>
      <c r="D208" s="13"/>
      <c r="E208" s="13"/>
      <c r="F208" s="13"/>
      <c r="G208" s="13"/>
      <c r="H208" s="13"/>
      <c r="I208" s="14"/>
    </row>
    <row r="209" spans="1:9" ht="13.5">
      <c r="A209" s="12" t="s">
        <v>166</v>
      </c>
      <c r="B209" s="17">
        <v>3</v>
      </c>
      <c r="C209" s="17" t="s">
        <v>391</v>
      </c>
      <c r="D209" s="13"/>
      <c r="E209" s="13"/>
      <c r="F209" s="13"/>
      <c r="G209" s="13"/>
      <c r="H209" s="13"/>
      <c r="I209" s="14"/>
    </row>
    <row r="210" spans="1:9" ht="13.5">
      <c r="A210" s="12" t="s">
        <v>167</v>
      </c>
      <c r="B210" s="17">
        <v>6</v>
      </c>
      <c r="C210" s="13"/>
      <c r="D210" s="13"/>
      <c r="E210" s="13"/>
      <c r="F210" s="13"/>
      <c r="G210" s="13"/>
      <c r="H210" s="13"/>
      <c r="I210" s="14"/>
    </row>
    <row r="211" spans="1:9" ht="13.5">
      <c r="A211" s="16" t="s">
        <v>168</v>
      </c>
      <c r="B211" s="17">
        <v>6</v>
      </c>
      <c r="C211" s="13"/>
      <c r="D211" s="13"/>
      <c r="E211" s="13"/>
      <c r="F211" s="13"/>
      <c r="G211" s="13"/>
      <c r="H211" s="13"/>
      <c r="I211" s="14"/>
    </row>
    <row r="212" spans="1:9" ht="13.5">
      <c r="A212" s="12" t="s">
        <v>169</v>
      </c>
      <c r="B212" s="17">
        <v>6</v>
      </c>
      <c r="C212" s="13"/>
      <c r="D212" s="13"/>
      <c r="E212" s="13"/>
      <c r="F212" s="13"/>
      <c r="G212" s="13"/>
      <c r="H212" s="13"/>
      <c r="I212" s="14"/>
    </row>
    <row r="213" spans="1:9" ht="13.5">
      <c r="A213" s="16" t="s">
        <v>392</v>
      </c>
      <c r="B213" s="17">
        <v>6</v>
      </c>
      <c r="C213" s="13"/>
      <c r="D213" s="13"/>
      <c r="E213" s="13"/>
      <c r="F213" s="13"/>
      <c r="G213" s="13"/>
      <c r="H213" s="13"/>
      <c r="I213" s="14"/>
    </row>
    <row r="214" spans="1:9" ht="13.5">
      <c r="A214" s="12" t="s">
        <v>170</v>
      </c>
      <c r="B214" s="17">
        <v>2</v>
      </c>
      <c r="C214" s="13"/>
      <c r="D214" s="13"/>
      <c r="E214" s="13"/>
      <c r="F214" s="13"/>
      <c r="G214" s="13"/>
      <c r="H214" s="13"/>
      <c r="I214" s="14"/>
    </row>
    <row r="215" spans="1:9" ht="14.25">
      <c r="A215" s="12" t="s">
        <v>393</v>
      </c>
      <c r="B215" s="17">
        <v>1</v>
      </c>
      <c r="C215" s="13" t="s">
        <v>394</v>
      </c>
      <c r="D215" s="13"/>
      <c r="E215" s="13"/>
      <c r="F215" s="13"/>
      <c r="G215" s="13"/>
      <c r="H215" s="13"/>
      <c r="I215" s="14"/>
    </row>
    <row r="216" spans="1:9" ht="14.25">
      <c r="A216" s="16" t="s">
        <v>395</v>
      </c>
      <c r="B216" s="13">
        <v>15</v>
      </c>
      <c r="C216" s="13" t="s">
        <v>396</v>
      </c>
      <c r="D216" s="13"/>
      <c r="E216" s="13"/>
      <c r="F216" s="13"/>
      <c r="G216" s="13"/>
      <c r="H216" s="13"/>
      <c r="I216" s="14"/>
    </row>
    <row r="217" spans="1:9" ht="14.25">
      <c r="A217" s="16" t="s">
        <v>397</v>
      </c>
      <c r="B217" s="17">
        <v>1</v>
      </c>
      <c r="C217" s="13" t="s">
        <v>398</v>
      </c>
      <c r="D217" s="13"/>
      <c r="E217" s="13"/>
      <c r="F217" s="13"/>
      <c r="G217" s="13"/>
      <c r="H217" s="13"/>
      <c r="I217" s="14"/>
    </row>
    <row r="218" spans="1:9" ht="13.5">
      <c r="A218" s="16" t="s">
        <v>174</v>
      </c>
      <c r="B218" s="17">
        <v>2</v>
      </c>
      <c r="C218" s="13"/>
      <c r="D218" s="13"/>
      <c r="E218" s="13"/>
      <c r="F218" s="13"/>
      <c r="G218" s="13"/>
      <c r="H218" s="13"/>
      <c r="I218" s="14"/>
    </row>
    <row r="219" spans="1:9" ht="14.25">
      <c r="A219" s="16" t="s">
        <v>399</v>
      </c>
      <c r="B219" s="17">
        <v>1</v>
      </c>
      <c r="C219" s="17" t="s">
        <v>400</v>
      </c>
      <c r="D219" s="13"/>
      <c r="E219" s="13"/>
      <c r="F219" s="13"/>
      <c r="G219" s="13"/>
      <c r="H219" s="13"/>
      <c r="I219" s="14"/>
    </row>
    <row r="220" spans="1:9" ht="13.5">
      <c r="A220" s="16" t="s">
        <v>176</v>
      </c>
      <c r="B220" s="17">
        <v>6</v>
      </c>
      <c r="C220" s="17" t="s">
        <v>401</v>
      </c>
      <c r="D220" s="13"/>
      <c r="E220" s="13"/>
      <c r="F220" s="13"/>
      <c r="G220" s="13"/>
      <c r="H220" s="13"/>
      <c r="I220" s="14"/>
    </row>
    <row r="221" spans="1:9" ht="14.25">
      <c r="A221" s="16" t="s">
        <v>402</v>
      </c>
      <c r="B221" s="17">
        <v>1</v>
      </c>
      <c r="C221" s="17" t="s">
        <v>403</v>
      </c>
      <c r="D221" s="13"/>
      <c r="E221" s="13"/>
      <c r="F221" s="13"/>
      <c r="G221" s="13"/>
      <c r="H221" s="13"/>
      <c r="I221" s="14"/>
    </row>
    <row r="222" spans="1:9" ht="13.5">
      <c r="A222" s="16" t="s">
        <v>178</v>
      </c>
      <c r="B222" s="17">
        <v>8</v>
      </c>
      <c r="C222" s="17" t="s">
        <v>404</v>
      </c>
      <c r="D222" s="13"/>
      <c r="E222" s="13"/>
      <c r="F222" s="13"/>
      <c r="G222" s="13"/>
      <c r="H222" s="13"/>
      <c r="I222" s="14"/>
    </row>
    <row r="223" spans="1:9" ht="13.5">
      <c r="A223" s="16" t="s">
        <v>405</v>
      </c>
      <c r="B223" s="17">
        <v>1</v>
      </c>
      <c r="C223" s="13"/>
      <c r="D223" s="13"/>
      <c r="E223" s="13"/>
      <c r="F223" s="13"/>
      <c r="G223" s="13"/>
      <c r="H223" s="13"/>
      <c r="I223" s="14"/>
    </row>
    <row r="224" spans="1:9" ht="13.5">
      <c r="A224" s="16" t="s">
        <v>179</v>
      </c>
      <c r="B224" s="17">
        <v>1</v>
      </c>
      <c r="C224" s="17" t="s">
        <v>406</v>
      </c>
      <c r="D224" s="13"/>
      <c r="E224" s="13"/>
      <c r="F224" s="13"/>
      <c r="G224" s="13"/>
      <c r="H224" s="13"/>
      <c r="I224" s="14"/>
    </row>
    <row r="225" spans="1:9" ht="13.5">
      <c r="A225" s="16" t="s">
        <v>180</v>
      </c>
      <c r="B225" s="17">
        <v>6</v>
      </c>
      <c r="C225" s="17" t="s">
        <v>407</v>
      </c>
      <c r="D225" s="13"/>
      <c r="E225" s="13"/>
      <c r="F225" s="13"/>
      <c r="G225" s="13"/>
      <c r="H225" s="13"/>
      <c r="I225" s="14"/>
    </row>
    <row r="226" spans="1:9" ht="13.5">
      <c r="A226" s="16" t="s">
        <v>181</v>
      </c>
      <c r="B226" s="17">
        <v>2</v>
      </c>
      <c r="C226" s="13"/>
      <c r="D226" s="13"/>
      <c r="E226" s="13"/>
      <c r="F226" s="13"/>
      <c r="G226" s="13"/>
      <c r="H226" s="13"/>
      <c r="I226" s="14"/>
    </row>
    <row r="227" spans="1:9" ht="13.5">
      <c r="A227" s="16" t="s">
        <v>182</v>
      </c>
      <c r="B227" s="17">
        <v>1</v>
      </c>
      <c r="C227" s="13"/>
      <c r="D227" s="13"/>
      <c r="E227" s="13"/>
      <c r="F227" s="13"/>
      <c r="G227" s="13"/>
      <c r="H227" s="13"/>
      <c r="I227" s="14"/>
    </row>
    <row r="228" spans="1:9" ht="13.5">
      <c r="A228" s="16" t="s">
        <v>183</v>
      </c>
      <c r="B228" s="13">
        <v>25</v>
      </c>
      <c r="C228" s="13"/>
      <c r="D228" s="13"/>
      <c r="E228" s="13"/>
      <c r="F228" s="13"/>
      <c r="G228" s="13"/>
      <c r="H228" s="13"/>
      <c r="I228" s="14"/>
    </row>
    <row r="229" spans="1:9" ht="14.25">
      <c r="A229" s="16" t="s">
        <v>408</v>
      </c>
      <c r="B229" s="13"/>
      <c r="C229" s="13"/>
      <c r="D229" s="13"/>
      <c r="E229" s="13"/>
      <c r="F229" s="13"/>
      <c r="G229" s="13"/>
      <c r="H229" s="13"/>
      <c r="I229" s="14"/>
    </row>
    <row r="230" spans="1:9" ht="13.5">
      <c r="A230" s="12" t="s">
        <v>197</v>
      </c>
      <c r="B230" s="13">
        <v>1</v>
      </c>
      <c r="C230" s="13" t="s">
        <v>409</v>
      </c>
      <c r="D230" s="13"/>
      <c r="E230" s="13"/>
      <c r="F230" s="13"/>
      <c r="G230" s="13"/>
      <c r="H230" s="13"/>
      <c r="I230" s="14"/>
    </row>
    <row r="231" spans="1:9" ht="13.5">
      <c r="A231" s="12" t="s">
        <v>198</v>
      </c>
      <c r="B231" s="13">
        <v>6</v>
      </c>
      <c r="C231" s="13" t="s">
        <v>410</v>
      </c>
      <c r="D231" s="13"/>
      <c r="E231" s="13"/>
      <c r="F231" s="13"/>
      <c r="G231" s="13"/>
      <c r="H231" s="13"/>
      <c r="I231" s="14"/>
    </row>
    <row r="232" spans="1:9" ht="14.25">
      <c r="A232" s="16" t="s">
        <v>411</v>
      </c>
      <c r="B232" s="17"/>
      <c r="C232" s="13"/>
      <c r="D232" s="13"/>
      <c r="E232" s="13"/>
      <c r="F232" s="13"/>
      <c r="G232" s="13"/>
      <c r="H232" s="13"/>
      <c r="I232" s="14"/>
    </row>
    <row r="233" spans="1:9" ht="13.5">
      <c r="A233" s="16" t="s">
        <v>199</v>
      </c>
      <c r="B233" s="17">
        <v>6</v>
      </c>
      <c r="C233" s="13" t="s">
        <v>412</v>
      </c>
      <c r="D233" s="13"/>
      <c r="E233" s="13"/>
      <c r="F233" s="13"/>
      <c r="G233" s="13"/>
      <c r="H233" s="13"/>
      <c r="I233" s="14"/>
    </row>
    <row r="234" spans="1:9" ht="13.5">
      <c r="A234" s="12" t="s">
        <v>413</v>
      </c>
      <c r="B234" s="17">
        <v>1</v>
      </c>
      <c r="C234" s="17" t="s">
        <v>414</v>
      </c>
      <c r="D234" s="13"/>
      <c r="E234" s="13"/>
      <c r="F234" s="13"/>
      <c r="G234" s="13"/>
      <c r="H234" s="13"/>
      <c r="I234" s="14"/>
    </row>
    <row r="235" spans="1:9" ht="13.5">
      <c r="A235" s="16" t="s">
        <v>200</v>
      </c>
      <c r="B235" s="17">
        <v>1</v>
      </c>
      <c r="C235" s="13"/>
      <c r="D235" s="13"/>
      <c r="E235" s="13"/>
      <c r="F235" s="13"/>
      <c r="G235" s="13"/>
      <c r="H235" s="13"/>
      <c r="I235" s="14"/>
    </row>
    <row r="236" spans="1:9" ht="13.5">
      <c r="A236" s="16" t="s">
        <v>415</v>
      </c>
      <c r="B236" s="17">
        <v>1</v>
      </c>
      <c r="C236" s="17" t="s">
        <v>416</v>
      </c>
      <c r="D236" s="13"/>
      <c r="E236" s="13"/>
      <c r="F236" s="13"/>
      <c r="G236" s="13"/>
      <c r="H236" s="13"/>
      <c r="I236" s="14"/>
    </row>
    <row r="237" spans="1:9" ht="13.5">
      <c r="A237" s="16" t="s">
        <v>417</v>
      </c>
      <c r="B237" s="17">
        <v>2</v>
      </c>
      <c r="C237" s="13" t="s">
        <v>418</v>
      </c>
      <c r="D237" s="13"/>
      <c r="E237" s="13"/>
      <c r="F237" s="13"/>
      <c r="G237" s="13"/>
      <c r="H237" s="13"/>
      <c r="I237" s="14"/>
    </row>
    <row r="238" spans="1:9" ht="13.5">
      <c r="A238" s="7" t="s">
        <v>419</v>
      </c>
      <c r="B238" s="34">
        <v>20</v>
      </c>
      <c r="C238" s="34" t="s">
        <v>420</v>
      </c>
      <c r="D238" s="8"/>
      <c r="E238" s="8"/>
      <c r="F238" s="8"/>
      <c r="G238" s="8"/>
      <c r="H238" s="8"/>
      <c r="I238" s="9"/>
    </row>
    <row r="239" spans="1:9" ht="13.5">
      <c r="A239" s="35" t="s">
        <v>421</v>
      </c>
      <c r="B239" s="5" t="s">
        <v>422</v>
      </c>
      <c r="C239" s="5" t="s">
        <v>423</v>
      </c>
      <c r="D239" s="5"/>
      <c r="E239" s="5"/>
      <c r="F239" s="5"/>
      <c r="G239" s="5"/>
      <c r="H239" s="5"/>
      <c r="I239" s="6"/>
    </row>
    <row r="240" spans="1:9" ht="13.5">
      <c r="A240" s="84" t="s">
        <v>184</v>
      </c>
      <c r="B240" s="85">
        <v>1</v>
      </c>
      <c r="C240" s="78" t="s">
        <v>185</v>
      </c>
      <c r="D240" s="78"/>
      <c r="E240" s="78"/>
      <c r="F240" s="13"/>
      <c r="G240" s="83" t="s">
        <v>335</v>
      </c>
      <c r="H240" s="13"/>
      <c r="I240" s="14"/>
    </row>
    <row r="241" spans="1:9" ht="13.5">
      <c r="A241" s="84" t="s">
        <v>186</v>
      </c>
      <c r="B241" s="78">
        <v>16</v>
      </c>
      <c r="C241" s="78" t="s">
        <v>187</v>
      </c>
      <c r="D241" s="78"/>
      <c r="E241" s="78"/>
      <c r="F241" s="13"/>
      <c r="G241" s="13"/>
      <c r="H241" s="13"/>
      <c r="I241" s="14"/>
    </row>
    <row r="242" spans="1:9" ht="13.5">
      <c r="A242" s="84" t="s">
        <v>188</v>
      </c>
      <c r="B242" s="78">
        <v>1</v>
      </c>
      <c r="C242" s="132" t="s">
        <v>424</v>
      </c>
      <c r="D242" s="78"/>
      <c r="E242" s="78"/>
      <c r="F242" s="13"/>
      <c r="G242" s="13"/>
      <c r="H242" s="13"/>
      <c r="I242" s="14"/>
    </row>
    <row r="243" spans="1:9" ht="13.5">
      <c r="A243" s="73"/>
      <c r="B243" s="78"/>
      <c r="C243" s="78" t="s">
        <v>425</v>
      </c>
      <c r="D243" s="78"/>
      <c r="E243" s="78"/>
      <c r="F243" s="13"/>
      <c r="G243" s="13"/>
      <c r="H243" s="13"/>
      <c r="I243" s="14"/>
    </row>
    <row r="244" spans="1:9" ht="13.5">
      <c r="A244" s="73"/>
      <c r="B244" s="78"/>
      <c r="C244" s="78" t="s">
        <v>426</v>
      </c>
      <c r="D244" s="78"/>
      <c r="E244" s="78"/>
      <c r="F244" s="13"/>
      <c r="G244" s="13"/>
      <c r="H244" s="13"/>
      <c r="I244" s="14"/>
    </row>
    <row r="245" spans="1:9" ht="13.5">
      <c r="A245" s="84" t="s">
        <v>190</v>
      </c>
      <c r="B245" s="78">
        <v>6</v>
      </c>
      <c r="C245" s="133" t="s">
        <v>191</v>
      </c>
      <c r="D245" s="78"/>
      <c r="E245" s="78"/>
      <c r="F245" s="13"/>
      <c r="G245" s="13"/>
      <c r="H245" s="13"/>
      <c r="I245" s="14"/>
    </row>
    <row r="246" spans="1:9" ht="13.5">
      <c r="A246" s="84" t="s">
        <v>192</v>
      </c>
      <c r="B246" s="78">
        <v>20</v>
      </c>
      <c r="C246" s="133" t="s">
        <v>193</v>
      </c>
      <c r="D246" s="78"/>
      <c r="E246" s="78"/>
      <c r="F246" s="13"/>
      <c r="G246" s="13"/>
      <c r="H246" s="13"/>
      <c r="I246" s="14"/>
    </row>
    <row r="247" spans="1:9" ht="13.5">
      <c r="A247" s="84" t="s">
        <v>194</v>
      </c>
      <c r="B247" s="78">
        <v>1</v>
      </c>
      <c r="C247" s="133" t="s">
        <v>195</v>
      </c>
      <c r="D247" s="78"/>
      <c r="E247" s="78"/>
      <c r="F247" s="13"/>
      <c r="G247" s="13"/>
      <c r="H247" s="13"/>
      <c r="I247" s="14"/>
    </row>
    <row r="248" spans="1:9" ht="13.5">
      <c r="A248" s="134" t="s">
        <v>427</v>
      </c>
      <c r="B248" s="13"/>
      <c r="C248" s="13"/>
      <c r="D248" s="13"/>
      <c r="E248" s="13"/>
      <c r="F248" s="13"/>
      <c r="G248" s="13"/>
      <c r="H248" s="13"/>
      <c r="I248" s="14"/>
    </row>
    <row r="249" spans="1:9" ht="13.5">
      <c r="A249" s="12" t="s">
        <v>184</v>
      </c>
      <c r="B249" s="13">
        <v>1</v>
      </c>
      <c r="C249" s="135" t="s">
        <v>185</v>
      </c>
      <c r="D249" s="13"/>
      <c r="E249" s="13"/>
      <c r="F249" s="13"/>
      <c r="G249" s="13"/>
      <c r="H249" s="13"/>
      <c r="I249" s="14"/>
    </row>
    <row r="250" spans="1:9" ht="13.5">
      <c r="A250" s="12" t="s">
        <v>186</v>
      </c>
      <c r="B250" s="13">
        <v>2</v>
      </c>
      <c r="C250" s="135" t="s">
        <v>187</v>
      </c>
      <c r="D250" s="13"/>
      <c r="E250" s="13"/>
      <c r="F250" s="13"/>
      <c r="G250" s="13"/>
      <c r="H250" s="13"/>
      <c r="I250" s="14"/>
    </row>
    <row r="251" spans="1:9" ht="13.5">
      <c r="A251" s="16" t="s">
        <v>188</v>
      </c>
      <c r="B251" s="13">
        <v>1</v>
      </c>
      <c r="C251" s="136" t="s">
        <v>424</v>
      </c>
      <c r="D251" s="13"/>
      <c r="E251" s="13"/>
      <c r="F251" s="13"/>
      <c r="G251" s="13"/>
      <c r="H251" s="13"/>
      <c r="I251" s="14"/>
    </row>
    <row r="252" spans="1:9" ht="13.5">
      <c r="A252" s="12"/>
      <c r="B252" s="13"/>
      <c r="C252" s="135" t="s">
        <v>425</v>
      </c>
      <c r="D252" s="13"/>
      <c r="E252" s="13"/>
      <c r="F252" s="13"/>
      <c r="G252" s="13"/>
      <c r="H252" s="13"/>
      <c r="I252" s="14"/>
    </row>
    <row r="253" spans="1:9" ht="13.5">
      <c r="A253" s="12"/>
      <c r="B253" s="13"/>
      <c r="C253" s="135" t="s">
        <v>426</v>
      </c>
      <c r="D253" s="13"/>
      <c r="E253" s="13"/>
      <c r="F253" s="13"/>
      <c r="G253" s="13"/>
      <c r="H253" s="13"/>
      <c r="I253" s="14"/>
    </row>
    <row r="254" spans="1:9" ht="13.5">
      <c r="A254" s="16" t="s">
        <v>190</v>
      </c>
      <c r="B254" s="17">
        <v>1</v>
      </c>
      <c r="C254" s="137" t="s">
        <v>191</v>
      </c>
      <c r="D254" s="13"/>
      <c r="E254" s="13"/>
      <c r="F254" s="13"/>
      <c r="G254" s="13"/>
      <c r="H254" s="13"/>
      <c r="I254" s="14"/>
    </row>
    <row r="255" spans="1:9" ht="13.5">
      <c r="A255" s="16" t="s">
        <v>194</v>
      </c>
      <c r="B255" s="17">
        <v>1</v>
      </c>
      <c r="C255" s="137" t="s">
        <v>195</v>
      </c>
      <c r="D255" s="13"/>
      <c r="E255" s="13"/>
      <c r="F255" s="13"/>
      <c r="G255" s="13"/>
      <c r="H255" s="13"/>
      <c r="I255" s="14"/>
    </row>
    <row r="256" spans="1:9" ht="13.5">
      <c r="A256" s="19" t="s">
        <v>180</v>
      </c>
      <c r="B256" s="13"/>
      <c r="C256" s="13"/>
      <c r="D256" s="13"/>
      <c r="E256" s="13"/>
      <c r="F256" s="13"/>
      <c r="G256" s="13"/>
      <c r="H256" s="13"/>
      <c r="I256" s="14"/>
    </row>
    <row r="257" spans="1:9" ht="13.5">
      <c r="A257" s="16" t="s">
        <v>184</v>
      </c>
      <c r="B257" s="17">
        <v>3</v>
      </c>
      <c r="C257" s="13" t="str">
        <f>C249</f>
        <v> -2 to toxin resistance; cancels Allergy penalties</v>
      </c>
      <c r="D257" s="13"/>
      <c r="E257" s="13"/>
      <c r="F257" s="13"/>
      <c r="G257" s="13"/>
      <c r="H257" s="13"/>
      <c r="I257" s="14"/>
    </row>
    <row r="258" spans="1:9" ht="13.5">
      <c r="A258" s="16" t="s">
        <v>186</v>
      </c>
      <c r="B258" s="13">
        <v>10</v>
      </c>
      <c r="C258" s="13" t="str">
        <f>C250</f>
        <v> +1 Reaction, +1 Initiative Pass for 8 hours, then 6S</v>
      </c>
      <c r="D258" s="13"/>
      <c r="E258" s="13"/>
      <c r="F258" s="13"/>
      <c r="G258" s="13"/>
      <c r="H258" s="13"/>
      <c r="I258" s="14"/>
    </row>
    <row r="259" spans="1:9" ht="13.5">
      <c r="A259" s="16" t="s">
        <v>188</v>
      </c>
      <c r="B259" s="13">
        <v>1</v>
      </c>
      <c r="C259" s="13"/>
      <c r="D259" s="13"/>
      <c r="E259" s="13"/>
      <c r="F259" s="13"/>
      <c r="G259" s="13"/>
      <c r="H259" s="13"/>
      <c r="I259" s="14"/>
    </row>
    <row r="260" spans="1:9" ht="13.5">
      <c r="A260" s="16" t="s">
        <v>190</v>
      </c>
      <c r="B260" s="13">
        <v>4</v>
      </c>
      <c r="C260" s="13" t="str">
        <f>C254</f>
        <v>4 days without sleep, then 8d6 hours of sleeping</v>
      </c>
      <c r="D260" s="13"/>
      <c r="E260" s="13"/>
      <c r="F260" s="13"/>
      <c r="G260" s="13"/>
      <c r="H260" s="13"/>
      <c r="I260" s="14"/>
    </row>
    <row r="261" spans="1:9" ht="13.5">
      <c r="A261" s="16" t="s">
        <v>192</v>
      </c>
      <c r="B261" s="13">
        <v>18</v>
      </c>
      <c r="C261" s="137" t="s">
        <v>193</v>
      </c>
      <c r="D261" s="13"/>
      <c r="E261" s="13"/>
      <c r="F261" s="13"/>
      <c r="G261" s="13"/>
      <c r="H261" s="13"/>
      <c r="I261" s="14"/>
    </row>
    <row r="262" spans="1:9" ht="13.5">
      <c r="A262" s="16" t="s">
        <v>194</v>
      </c>
      <c r="B262" s="13">
        <v>2</v>
      </c>
      <c r="C262" s="13" t="str">
        <f>C255</f>
        <v>Hibernate for 10-Body hours</v>
      </c>
      <c r="D262" s="13"/>
      <c r="E262" s="13"/>
      <c r="F262" s="13"/>
      <c r="G262" s="13"/>
      <c r="H262" s="13"/>
      <c r="I262" s="14"/>
    </row>
    <row r="263" spans="1:9" ht="13.5">
      <c r="A263" s="16" t="s">
        <v>428</v>
      </c>
      <c r="B263" s="13">
        <v>2</v>
      </c>
      <c r="C263" s="13" t="s">
        <v>429</v>
      </c>
      <c r="D263" s="13"/>
      <c r="E263" s="13"/>
      <c r="F263" s="13"/>
      <c r="G263" s="13"/>
      <c r="H263" s="13"/>
      <c r="I263" s="14"/>
    </row>
    <row r="264" spans="1:9" ht="13.5">
      <c r="A264" s="16" t="s">
        <v>430</v>
      </c>
      <c r="B264" s="13">
        <v>10</v>
      </c>
      <c r="C264" s="13" t="s">
        <v>431</v>
      </c>
      <c r="D264" s="13"/>
      <c r="E264" s="13"/>
      <c r="F264" s="13"/>
      <c r="G264" s="13"/>
      <c r="H264" s="13"/>
      <c r="I264" s="14"/>
    </row>
    <row r="265" spans="1:9" ht="13.5">
      <c r="A265" s="22" t="s">
        <v>432</v>
      </c>
      <c r="B265" s="8">
        <v>20</v>
      </c>
      <c r="C265" s="8" t="s">
        <v>433</v>
      </c>
      <c r="D265" s="8"/>
      <c r="E265" s="8"/>
      <c r="F265" s="8"/>
      <c r="G265" s="8"/>
      <c r="H265" s="8"/>
      <c r="I265" s="9"/>
    </row>
    <row r="266" spans="1:9" ht="13.5">
      <c r="A266" s="35" t="s">
        <v>201</v>
      </c>
      <c r="B266" s="5"/>
      <c r="C266" s="138" t="s">
        <v>434</v>
      </c>
      <c r="D266" s="5"/>
      <c r="E266" s="5" t="s">
        <v>435</v>
      </c>
      <c r="F266" s="5"/>
      <c r="G266" s="5"/>
      <c r="H266" s="5"/>
      <c r="I266" s="6"/>
    </row>
    <row r="267" spans="1:9" ht="13.5">
      <c r="A267" s="16" t="s">
        <v>202</v>
      </c>
      <c r="B267" s="13">
        <f>SUM(B268:B273)</f>
        <v>16</v>
      </c>
      <c r="C267" s="13">
        <v>6000</v>
      </c>
      <c r="D267" s="13"/>
      <c r="E267" s="13">
        <v>43</v>
      </c>
      <c r="F267" s="13"/>
      <c r="G267" s="13"/>
      <c r="H267" s="13"/>
      <c r="I267" s="14"/>
    </row>
    <row r="268" spans="1:9" ht="13.5">
      <c r="A268" s="16" t="s">
        <v>203</v>
      </c>
      <c r="B268" s="17">
        <v>3</v>
      </c>
      <c r="C268" s="13"/>
      <c r="D268" s="13"/>
      <c r="E268" s="13"/>
      <c r="F268" s="13"/>
      <c r="G268" s="13"/>
      <c r="H268" s="13"/>
      <c r="I268" s="14"/>
    </row>
    <row r="269" spans="1:9" ht="13.5">
      <c r="A269" s="16" t="s">
        <v>204</v>
      </c>
      <c r="B269" s="17">
        <v>3</v>
      </c>
      <c r="C269" s="13"/>
      <c r="D269" s="13"/>
      <c r="E269" s="13"/>
      <c r="F269" s="13"/>
      <c r="G269" s="13"/>
      <c r="H269" s="13"/>
      <c r="I269" s="14"/>
    </row>
    <row r="270" spans="1:9" ht="13.5">
      <c r="A270" s="16" t="s">
        <v>205</v>
      </c>
      <c r="B270" s="17">
        <v>3</v>
      </c>
      <c r="C270" s="13"/>
      <c r="D270" s="13"/>
      <c r="E270" s="13"/>
      <c r="F270" s="13"/>
      <c r="G270" s="13"/>
      <c r="H270" s="13"/>
      <c r="I270" s="14"/>
    </row>
    <row r="271" spans="1:9" ht="13.5">
      <c r="A271" s="16" t="s">
        <v>206</v>
      </c>
      <c r="B271" s="17">
        <v>2</v>
      </c>
      <c r="C271" s="13"/>
      <c r="D271" s="13"/>
      <c r="E271" s="13"/>
      <c r="F271" s="13"/>
      <c r="G271" s="13"/>
      <c r="H271" s="13"/>
      <c r="I271" s="14"/>
    </row>
    <row r="272" spans="1:9" ht="13.5">
      <c r="A272" s="16" t="s">
        <v>207</v>
      </c>
      <c r="B272" s="17">
        <v>4</v>
      </c>
      <c r="C272" s="13"/>
      <c r="D272" s="13"/>
      <c r="E272" s="13"/>
      <c r="F272" s="13"/>
      <c r="G272" s="13"/>
      <c r="H272" s="13"/>
      <c r="I272" s="14"/>
    </row>
    <row r="273" spans="1:9" ht="13.5">
      <c r="A273" s="22" t="s">
        <v>208</v>
      </c>
      <c r="B273" s="34">
        <v>1</v>
      </c>
      <c r="C273" s="8"/>
      <c r="D273" s="8"/>
      <c r="E273" s="8"/>
      <c r="F273" s="8"/>
      <c r="G273" s="8"/>
      <c r="H273" s="8"/>
      <c r="I273" s="9"/>
    </row>
    <row r="274" spans="1:9" ht="13.5">
      <c r="A274" s="35" t="s">
        <v>436</v>
      </c>
      <c r="B274" s="5"/>
      <c r="C274" s="5"/>
      <c r="D274" s="5"/>
      <c r="E274" s="5"/>
      <c r="F274" s="5"/>
      <c r="G274" s="5"/>
      <c r="H274" s="5"/>
      <c r="I274" s="6"/>
    </row>
    <row r="275" spans="1:9" ht="13.5">
      <c r="A275" s="12" t="s">
        <v>437</v>
      </c>
      <c r="B275" s="13"/>
      <c r="C275" s="13"/>
      <c r="D275" s="13"/>
      <c r="E275" s="13"/>
      <c r="F275" s="13"/>
      <c r="G275" s="13"/>
      <c r="H275" s="13"/>
      <c r="I275" s="14"/>
    </row>
    <row r="276" spans="1:9" ht="13.5">
      <c r="A276" s="73" t="s">
        <v>438</v>
      </c>
      <c r="B276" s="83" t="s">
        <v>335</v>
      </c>
      <c r="C276" s="13"/>
      <c r="D276" s="13"/>
      <c r="E276" s="13"/>
      <c r="F276" s="13"/>
      <c r="G276" s="13"/>
      <c r="H276" s="13"/>
      <c r="I276" s="14"/>
    </row>
    <row r="277" spans="1:9" ht="13.5">
      <c r="A277" s="16" t="s">
        <v>439</v>
      </c>
      <c r="B277" s="13"/>
      <c r="C277" s="13"/>
      <c r="D277" s="13"/>
      <c r="E277" s="13"/>
      <c r="F277" s="13"/>
      <c r="G277" s="13"/>
      <c r="H277" s="13"/>
      <c r="I277" s="14"/>
    </row>
    <row r="278" spans="1:9" ht="13.5">
      <c r="A278" s="16" t="s">
        <v>440</v>
      </c>
      <c r="B278" s="13"/>
      <c r="C278" s="13"/>
      <c r="D278" s="13"/>
      <c r="E278" s="13"/>
      <c r="F278" s="13"/>
      <c r="G278" s="13"/>
      <c r="H278" s="13"/>
      <c r="I278" s="14"/>
    </row>
    <row r="279" spans="1:9" ht="13.5">
      <c r="A279" s="16" t="s">
        <v>441</v>
      </c>
      <c r="B279" s="13"/>
      <c r="C279" s="13"/>
      <c r="D279" s="13"/>
      <c r="E279" s="13"/>
      <c r="F279" s="13"/>
      <c r="G279" s="13"/>
      <c r="H279" s="13"/>
      <c r="I279" s="14"/>
    </row>
    <row r="280" spans="1:9" ht="13.5">
      <c r="A280" s="16" t="s">
        <v>442</v>
      </c>
      <c r="B280" s="13"/>
      <c r="C280" s="13"/>
      <c r="D280" s="13"/>
      <c r="E280" s="13"/>
      <c r="F280" s="13"/>
      <c r="G280" s="13"/>
      <c r="H280" s="13"/>
      <c r="I280" s="14"/>
    </row>
    <row r="281" spans="1:9" ht="13.5">
      <c r="A281" s="16" t="s">
        <v>443</v>
      </c>
      <c r="B281" s="13"/>
      <c r="C281" s="13"/>
      <c r="D281" s="13"/>
      <c r="E281" s="13"/>
      <c r="F281" s="13"/>
      <c r="G281" s="13"/>
      <c r="H281" s="13"/>
      <c r="I281" s="14"/>
    </row>
    <row r="282" spans="1:9" ht="13.5">
      <c r="A282" s="16" t="s">
        <v>444</v>
      </c>
      <c r="B282" s="13"/>
      <c r="C282" s="13"/>
      <c r="D282" s="13"/>
      <c r="E282" s="13"/>
      <c r="F282" s="13"/>
      <c r="G282" s="13"/>
      <c r="H282" s="13"/>
      <c r="I282" s="14"/>
    </row>
    <row r="283" spans="1:9" ht="13.5">
      <c r="A283" s="16" t="s">
        <v>445</v>
      </c>
      <c r="B283" s="13"/>
      <c r="C283" s="13"/>
      <c r="D283" s="13"/>
      <c r="E283" s="13"/>
      <c r="F283" s="13"/>
      <c r="G283" s="13"/>
      <c r="H283" s="13"/>
      <c r="I283" s="14"/>
    </row>
    <row r="284" spans="1:9" ht="13.5">
      <c r="A284" s="16" t="s">
        <v>446</v>
      </c>
      <c r="B284" s="13"/>
      <c r="C284" s="13"/>
      <c r="D284" s="13"/>
      <c r="E284" s="13"/>
      <c r="F284" s="13"/>
      <c r="G284" s="13"/>
      <c r="H284" s="13"/>
      <c r="I284" s="14"/>
    </row>
    <row r="285" spans="1:9" ht="13.5">
      <c r="A285" s="16" t="s">
        <v>447</v>
      </c>
      <c r="B285" s="13"/>
      <c r="C285" s="13"/>
      <c r="D285" s="13"/>
      <c r="E285" s="13"/>
      <c r="F285" s="13"/>
      <c r="G285" s="13"/>
      <c r="H285" s="13"/>
      <c r="I285" s="14"/>
    </row>
    <row r="286" spans="1:9" ht="13.5">
      <c r="A286" s="16" t="s">
        <v>448</v>
      </c>
      <c r="B286" s="13"/>
      <c r="C286" s="13"/>
      <c r="D286" s="13"/>
      <c r="E286" s="13"/>
      <c r="F286" s="13"/>
      <c r="G286" s="13"/>
      <c r="H286" s="13"/>
      <c r="I286" s="14"/>
    </row>
    <row r="287" spans="1:9" ht="13.5">
      <c r="A287" s="16" t="s">
        <v>449</v>
      </c>
      <c r="B287" s="13"/>
      <c r="C287" s="13"/>
      <c r="D287" s="13"/>
      <c r="E287" s="13"/>
      <c r="F287" s="13"/>
      <c r="G287" s="13"/>
      <c r="H287" s="13"/>
      <c r="I287" s="14"/>
    </row>
    <row r="288" spans="1:9" ht="13.5">
      <c r="A288" s="16" t="s">
        <v>450</v>
      </c>
      <c r="B288" s="13"/>
      <c r="C288" s="13"/>
      <c r="D288" s="13"/>
      <c r="E288" s="13"/>
      <c r="F288" s="13"/>
      <c r="G288" s="13"/>
      <c r="H288" s="13"/>
      <c r="I288" s="14"/>
    </row>
    <row r="289" spans="1:9" ht="13.5">
      <c r="A289" s="16" t="s">
        <v>451</v>
      </c>
      <c r="B289" s="13"/>
      <c r="C289" s="13"/>
      <c r="D289" s="13"/>
      <c r="E289" s="13"/>
      <c r="F289" s="13"/>
      <c r="G289" s="13"/>
      <c r="H289" s="13"/>
      <c r="I289" s="14"/>
    </row>
    <row r="290" spans="1:9" ht="13.5">
      <c r="A290" s="16" t="s">
        <v>452</v>
      </c>
      <c r="B290" s="13"/>
      <c r="C290" s="13"/>
      <c r="D290" s="13"/>
      <c r="E290" s="13"/>
      <c r="F290" s="13"/>
      <c r="G290" s="13"/>
      <c r="H290" s="13"/>
      <c r="I290" s="14"/>
    </row>
    <row r="291" spans="1:9" ht="13.5">
      <c r="A291" s="16" t="s">
        <v>453</v>
      </c>
      <c r="B291" s="13"/>
      <c r="C291" s="13"/>
      <c r="D291" s="13"/>
      <c r="E291" s="13"/>
      <c r="F291" s="13"/>
      <c r="G291" s="13"/>
      <c r="H291" s="13"/>
      <c r="I291" s="14"/>
    </row>
    <row r="292" spans="1:9" ht="13.5">
      <c r="A292" s="16" t="s">
        <v>454</v>
      </c>
      <c r="B292" s="13"/>
      <c r="C292" s="13"/>
      <c r="D292" s="13"/>
      <c r="E292" s="13"/>
      <c r="F292" s="13"/>
      <c r="G292" s="13"/>
      <c r="H292" s="13"/>
      <c r="I292" s="14"/>
    </row>
    <row r="293" spans="1:9" ht="13.5">
      <c r="A293" s="16" t="s">
        <v>455</v>
      </c>
      <c r="B293" s="13"/>
      <c r="C293" s="13" t="s">
        <v>456</v>
      </c>
      <c r="D293" s="13" t="s">
        <v>457</v>
      </c>
      <c r="E293" s="13"/>
      <c r="F293" s="13"/>
      <c r="G293" s="13"/>
      <c r="H293" s="13"/>
      <c r="I293" s="14"/>
    </row>
    <row r="294" spans="1:9" ht="13.5">
      <c r="A294" s="16" t="s">
        <v>458</v>
      </c>
      <c r="B294" s="13">
        <v>1</v>
      </c>
      <c r="C294" s="13">
        <v>100</v>
      </c>
      <c r="D294" s="13">
        <v>0</v>
      </c>
      <c r="E294" s="13"/>
      <c r="F294" s="13"/>
      <c r="G294" s="13"/>
      <c r="H294" s="13"/>
      <c r="I294" s="14"/>
    </row>
    <row r="295" spans="1:9" ht="13.5">
      <c r="A295" s="16" t="s">
        <v>459</v>
      </c>
      <c r="B295" s="13">
        <v>3</v>
      </c>
      <c r="C295" s="13">
        <v>300</v>
      </c>
      <c r="D295" s="13">
        <v>100</v>
      </c>
      <c r="E295" s="13"/>
      <c r="F295" s="13"/>
      <c r="G295" s="13"/>
      <c r="H295" s="13"/>
      <c r="I295" s="14"/>
    </row>
    <row r="296" spans="1:9" ht="13.5">
      <c r="A296" s="16" t="s">
        <v>460</v>
      </c>
      <c r="B296" s="13">
        <v>3</v>
      </c>
      <c r="C296" s="13"/>
      <c r="D296" s="13">
        <v>1</v>
      </c>
      <c r="E296" s="13"/>
      <c r="F296" s="13"/>
      <c r="G296" s="13"/>
      <c r="H296" s="13"/>
      <c r="I296" s="14"/>
    </row>
    <row r="297" spans="1:9" ht="13.5">
      <c r="A297" s="16" t="s">
        <v>461</v>
      </c>
      <c r="B297" s="13">
        <v>6</v>
      </c>
      <c r="C297" s="13"/>
      <c r="D297" s="13">
        <v>2</v>
      </c>
      <c r="E297" s="13"/>
      <c r="F297" s="13"/>
      <c r="G297" s="13"/>
      <c r="H297" s="13"/>
      <c r="I297" s="14"/>
    </row>
    <row r="298" spans="1:9" ht="13.5">
      <c r="A298" s="16" t="s">
        <v>462</v>
      </c>
      <c r="B298" s="13">
        <v>6</v>
      </c>
      <c r="C298" s="13"/>
      <c r="D298" s="13">
        <v>2</v>
      </c>
      <c r="E298" s="13"/>
      <c r="F298" s="13"/>
      <c r="G298" s="13"/>
      <c r="H298" s="13"/>
      <c r="I298" s="14"/>
    </row>
    <row r="299" spans="1:9" ht="13.5">
      <c r="A299" s="22" t="s">
        <v>463</v>
      </c>
      <c r="B299" s="8">
        <v>3</v>
      </c>
      <c r="C299" s="8"/>
      <c r="D299" s="8">
        <v>1</v>
      </c>
      <c r="E299" s="8"/>
      <c r="F299" s="8"/>
      <c r="G299" s="8"/>
      <c r="H299" s="8"/>
      <c r="I299" s="9"/>
    </row>
  </sheetData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Данила Володарский</dc:creator>
  <cp:keywords/>
  <dc:description/>
  <cp:lastModifiedBy>Данила Володарский</cp:lastModifiedBy>
  <dcterms:created xsi:type="dcterms:W3CDTF">2009-02-02T23:53:53Z</dcterms:created>
  <dcterms:modified xsi:type="dcterms:W3CDTF">2009-10-19T01:24:50Z</dcterms:modified>
  <cp:category/>
  <cp:version/>
  <cp:contentType/>
  <cp:contentStatus/>
  <cp:revision>4</cp:revision>
</cp:coreProperties>
</file>