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<sst xmlns="http://schemas.openxmlformats.org/spreadsheetml/2006/main" count="663" uniqueCount="369">
  <si>
    <t>Item</t>
  </si>
  <si>
    <t>Cost</t>
  </si>
  <si>
    <t>BP Left</t>
  </si>
  <si>
    <t>Human</t>
  </si>
  <si>
    <t>Body</t>
  </si>
  <si>
    <t>Agility</t>
  </si>
  <si>
    <t>Reaction</t>
  </si>
  <si>
    <t>Strength</t>
  </si>
  <si>
    <t>Charisma</t>
  </si>
  <si>
    <t>Logic</t>
  </si>
  <si>
    <t>Will</t>
  </si>
  <si>
    <t>Initiative</t>
  </si>
  <si>
    <t>Intuition</t>
  </si>
  <si>
    <t>Edge</t>
  </si>
  <si>
    <t>Attributes</t>
  </si>
  <si>
    <t>Qualities</t>
  </si>
  <si>
    <t>Negative</t>
  </si>
  <si>
    <t>Positive</t>
  </si>
  <si>
    <t>Skills</t>
  </si>
  <si>
    <t>Dodge</t>
  </si>
  <si>
    <t>Pilot Ground Craft</t>
  </si>
  <si>
    <t>Active</t>
  </si>
  <si>
    <t>Knowledge</t>
  </si>
  <si>
    <t>Starting knowledge skills</t>
  </si>
  <si>
    <t>Knowledge points total</t>
  </si>
  <si>
    <t>Lanuage: English</t>
  </si>
  <si>
    <t>N</t>
  </si>
  <si>
    <t>Contacts</t>
  </si>
  <si>
    <t>Fixer</t>
  </si>
  <si>
    <t xml:space="preserve">   Loyalty</t>
  </si>
  <si>
    <t xml:space="preserve">   Connection</t>
  </si>
  <si>
    <t>Street Doc</t>
  </si>
  <si>
    <t>Gear</t>
  </si>
  <si>
    <t>Starting sum</t>
  </si>
  <si>
    <t>Cyberware</t>
  </si>
  <si>
    <t>Bioware</t>
  </si>
  <si>
    <t>Name</t>
  </si>
  <si>
    <t>Price</t>
  </si>
  <si>
    <t>Q or Rate</t>
  </si>
  <si>
    <t>Fingertip Compartment</t>
  </si>
  <si>
    <t>Datajack</t>
  </si>
  <si>
    <t>Olfactory Booster</t>
  </si>
  <si>
    <t xml:space="preserve">   Image Link</t>
  </si>
  <si>
    <t xml:space="preserve">   Eye Recording Unit</t>
  </si>
  <si>
    <t xml:space="preserve">   Flare Compensation</t>
  </si>
  <si>
    <t xml:space="preserve">   Low-Light Vision</t>
  </si>
  <si>
    <t xml:space="preserve">   Smartlink</t>
  </si>
  <si>
    <t xml:space="preserve">   Thermographic Vision</t>
  </si>
  <si>
    <t>Armor</t>
  </si>
  <si>
    <t>Ballistic</t>
  </si>
  <si>
    <t>Impact</t>
  </si>
  <si>
    <t>Weapons</t>
  </si>
  <si>
    <t>Monofilament Whip</t>
  </si>
  <si>
    <t xml:space="preserve">   Gas-Vent 3 System</t>
  </si>
  <si>
    <t xml:space="preserve">   Skinlink</t>
  </si>
  <si>
    <t>Vehicle</t>
  </si>
  <si>
    <t>Horizon Double Revolution</t>
  </si>
  <si>
    <t xml:space="preserve">   Smart Tires</t>
  </si>
  <si>
    <t xml:space="preserve">   Morphing License Plate</t>
  </si>
  <si>
    <t xml:space="preserve">   Vehicle Tag Eraser</t>
  </si>
  <si>
    <t>Micro-Transceiver</t>
  </si>
  <si>
    <t>Tag Eraser</t>
  </si>
  <si>
    <t>Lifestyle</t>
  </si>
  <si>
    <t>Plasteel Restraints</t>
  </si>
  <si>
    <t>Climbing Gear</t>
  </si>
  <si>
    <t>Medkit</t>
  </si>
  <si>
    <t>Skillwires</t>
  </si>
  <si>
    <t>Basic Score</t>
  </si>
  <si>
    <t>Money Left</t>
  </si>
  <si>
    <t>Other parameters</t>
  </si>
  <si>
    <t>Automatics</t>
  </si>
  <si>
    <t>Respirator</t>
  </si>
  <si>
    <t>Grapple Gun</t>
  </si>
  <si>
    <t>Physical:</t>
  </si>
  <si>
    <t>Stun:</t>
  </si>
  <si>
    <t>Attributes Cost</t>
  </si>
  <si>
    <t>+impants</t>
  </si>
  <si>
    <t>+temp boosts</t>
  </si>
  <si>
    <t>Zero</t>
  </si>
  <si>
    <t>Infiltration</t>
  </si>
  <si>
    <t>Perception</t>
  </si>
  <si>
    <t>Skill level</t>
  </si>
  <si>
    <t>+implants</t>
  </si>
  <si>
    <t>Mod slots</t>
  </si>
  <si>
    <t xml:space="preserve">   Radio Signal Scanner</t>
  </si>
  <si>
    <t>Common Sense</t>
  </si>
  <si>
    <t>Flashlight</t>
  </si>
  <si>
    <t xml:space="preserve">   Vision Magnification</t>
  </si>
  <si>
    <t>Cracking</t>
  </si>
  <si>
    <t>Electronics</t>
  </si>
  <si>
    <t xml:space="preserve">   Hacking</t>
  </si>
  <si>
    <t xml:space="preserve">   Computer</t>
  </si>
  <si>
    <t xml:space="preserve">   Data Search</t>
  </si>
  <si>
    <t xml:space="preserve">   Spec: Sub-machine guns</t>
  </si>
  <si>
    <t>Exotic Melee Weapon: Monofilament Whip</t>
  </si>
  <si>
    <t xml:space="preserve">   Cybercombat</t>
  </si>
  <si>
    <t>Hacker</t>
  </si>
  <si>
    <t xml:space="preserve">   Spec: Bikes</t>
  </si>
  <si>
    <t>Prejudiced (Common, Biased): Corporate Citizens</t>
  </si>
  <si>
    <t>Nano Intolerance</t>
  </si>
  <si>
    <t>Commlink</t>
  </si>
  <si>
    <t>Essense</t>
  </si>
  <si>
    <t>Voice Modulator</t>
  </si>
  <si>
    <t xml:space="preserve">   Secondary Pattern</t>
  </si>
  <si>
    <t>Capacity</t>
  </si>
  <si>
    <t xml:space="preserve">   Vision Enchancement</t>
  </si>
  <si>
    <t>Cybereyes Rating 4</t>
  </si>
  <si>
    <t>Simsence Booster</t>
  </si>
  <si>
    <t>Cerebral Booster</t>
  </si>
  <si>
    <t>Hardware</t>
  </si>
  <si>
    <t xml:space="preserve">   Iris Orb</t>
  </si>
  <si>
    <t>Novatech Airwave - "Civilian" commlink</t>
  </si>
  <si>
    <t>Novatech Airwave - fake "combat" link, proxy</t>
  </si>
  <si>
    <t>Response</t>
  </si>
  <si>
    <t>Signal</t>
  </si>
  <si>
    <t>System</t>
  </si>
  <si>
    <t>Firewall</t>
  </si>
  <si>
    <t xml:space="preserve">   Custom System</t>
  </si>
  <si>
    <t xml:space="preserve">   Custom Firewall</t>
  </si>
  <si>
    <t xml:space="preserve">   Non-standard Wireless Link</t>
  </si>
  <si>
    <t xml:space="preserve">   Customized Interface</t>
  </si>
  <si>
    <t xml:space="preserve">   Simsense Accelerator</t>
  </si>
  <si>
    <t xml:space="preserve">   Hardening</t>
  </si>
  <si>
    <t xml:space="preserve">   Optimization (Stealth)</t>
  </si>
  <si>
    <t xml:space="preserve">   Response Upgrade</t>
  </si>
  <si>
    <t>HK 227X</t>
  </si>
  <si>
    <t xml:space="preserve">   Sound Supressor</t>
  </si>
  <si>
    <t xml:space="preserve">   Retractable Stock</t>
  </si>
  <si>
    <t xml:space="preserve">   Smartgun System</t>
  </si>
  <si>
    <r>
      <t xml:space="preserve">   </t>
    </r>
    <r>
      <rPr>
        <sz val="11"/>
        <color theme="1"/>
        <rFont val="Calibri"/>
        <family val="2"/>
      </rPr>
      <t>Spare Clips</t>
    </r>
  </si>
  <si>
    <t xml:space="preserve">        Gel Rounds (price per clip)</t>
  </si>
  <si>
    <t xml:space="preserve">        Stick'n'Shock Rounds</t>
  </si>
  <si>
    <t xml:space="preserve">        Regular Ammo</t>
  </si>
  <si>
    <t xml:space="preserve">   Personalized Grip</t>
  </si>
  <si>
    <t xml:space="preserve">   Full-body form-fitting armor</t>
  </si>
  <si>
    <t>2 (1)</t>
  </si>
  <si>
    <t>6 (3)</t>
  </si>
  <si>
    <t xml:space="preserve">   PPP System Forearm Guards</t>
  </si>
  <si>
    <t xml:space="preserve">   PPP System Shin Guards</t>
  </si>
  <si>
    <t xml:space="preserve">   PPP System Vitals Protector</t>
  </si>
  <si>
    <t>Leather Jacket</t>
  </si>
  <si>
    <t xml:space="preserve">   Gyro Stabilization</t>
  </si>
  <si>
    <t xml:space="preserve">   Smuggling Compartment, Shielded (MAD)</t>
  </si>
  <si>
    <t xml:space="preserve">   Spoof Chip </t>
  </si>
  <si>
    <t>Software</t>
  </si>
  <si>
    <t>Equipment</t>
  </si>
  <si>
    <t xml:space="preserve">   Subvocal Microphone</t>
  </si>
  <si>
    <t>Novatech Airwave - actual combat link (implanted)</t>
  </si>
  <si>
    <t xml:space="preserve">   Biometric Reader</t>
  </si>
  <si>
    <t xml:space="preserve">   Cryptosense Module</t>
  </si>
  <si>
    <t>Jammer, Directional</t>
  </si>
  <si>
    <t>Certified Credstick</t>
  </si>
  <si>
    <t>Fake SIN Rating 6</t>
  </si>
  <si>
    <t>Plastic Restraints (per 10)</t>
  </si>
  <si>
    <t>Encephalon</t>
  </si>
  <si>
    <t>Rappeling Gloves</t>
  </si>
  <si>
    <t xml:space="preserve">   Myomeric Rope</t>
  </si>
  <si>
    <t>Biomonitor</t>
  </si>
  <si>
    <t>DocWagon Basic</t>
  </si>
  <si>
    <t xml:space="preserve">   Custom System (Previously Purchased)</t>
  </si>
  <si>
    <t xml:space="preserve">   Custom Firewall (Previously Purchased)</t>
  </si>
  <si>
    <t xml:space="preserve">Total </t>
  </si>
  <si>
    <t>Comforts</t>
  </si>
  <si>
    <t>Entertainment</t>
  </si>
  <si>
    <t>Necessities</t>
  </si>
  <si>
    <t>Neighborhood</t>
  </si>
  <si>
    <t>Security</t>
  </si>
  <si>
    <t>Workplace</t>
  </si>
  <si>
    <t>Analyze</t>
  </si>
  <si>
    <t xml:space="preserve">   Ergonomic</t>
  </si>
  <si>
    <t>Browse</t>
  </si>
  <si>
    <t>Command</t>
  </si>
  <si>
    <t>Edit</t>
  </si>
  <si>
    <t>Encrypt</t>
  </si>
  <si>
    <t>Reality Filter</t>
  </si>
  <si>
    <t>Scan</t>
  </si>
  <si>
    <t>Attack</t>
  </si>
  <si>
    <t>Biofeedback Filters</t>
  </si>
  <si>
    <t>Decrypt</t>
  </si>
  <si>
    <t>Defuse</t>
  </si>
  <si>
    <t>ECCM</t>
  </si>
  <si>
    <t>Exploit</t>
  </si>
  <si>
    <t>Medic</t>
  </si>
  <si>
    <t>Sniffer</t>
  </si>
  <si>
    <t>Stealth</t>
  </si>
  <si>
    <t>Spoof</t>
  </si>
  <si>
    <t>Track</t>
  </si>
  <si>
    <t>Iris Antivirus</t>
  </si>
  <si>
    <t>Datachips</t>
  </si>
  <si>
    <t xml:space="preserve">   PPP System Arm and Leg Casings</t>
  </si>
  <si>
    <t xml:space="preserve">   Spec:Urban</t>
  </si>
  <si>
    <t>Allergy (Uncommon, Moderate): Silver</t>
  </si>
  <si>
    <t xml:space="preserve">    Directional Microphone</t>
  </si>
  <si>
    <t xml:space="preserve">    Laser Microphone</t>
  </si>
  <si>
    <t>Handheld Sensor Package</t>
  </si>
  <si>
    <t>Professional: Electonics</t>
  </si>
  <si>
    <t>Professional: Software</t>
  </si>
  <si>
    <t>Professional: Matrix Workings</t>
  </si>
  <si>
    <t>Street: Seattle Sprawls</t>
  </si>
  <si>
    <t>Street: Gangs of Seattle</t>
  </si>
  <si>
    <t>Street: Seattle Corp Activity</t>
  </si>
  <si>
    <t>Language: German</t>
  </si>
  <si>
    <t>Mapsofts</t>
  </si>
  <si>
    <t>Datasofts</t>
  </si>
  <si>
    <t>Total:</t>
  </si>
  <si>
    <t xml:space="preserve">   Sim Module, hot, so hot</t>
  </si>
  <si>
    <t>Fake Weapon (Automatics) License</t>
  </si>
  <si>
    <t>Anonymizing proxy service</t>
  </si>
  <si>
    <t>Anonymization</t>
  </si>
  <si>
    <t>Anonymized commcode (calls/messaging)</t>
  </si>
  <si>
    <t>Fake Software License (Freelance Security Audit)</t>
  </si>
  <si>
    <t>Fake Private Detective License</t>
  </si>
  <si>
    <t>Fiberoptic Cable</t>
  </si>
  <si>
    <t>Agent</t>
  </si>
  <si>
    <t>Athletics</t>
  </si>
  <si>
    <t xml:space="preserve">   Sound Link</t>
  </si>
  <si>
    <t xml:space="preserve">   Ear Recording Unit</t>
  </si>
  <si>
    <t xml:space="preserve">   Audio Enhancement</t>
  </si>
  <si>
    <t>Cyberears Rating 2</t>
  </si>
  <si>
    <t>Cram</t>
  </si>
  <si>
    <t xml:space="preserve"> -2 to toxin resistance; cancels Allergy penalties</t>
  </si>
  <si>
    <t xml:space="preserve"> +1 Reaction, +1 Initiative Pass for 8 hours, then 6S</t>
  </si>
  <si>
    <t>Kamikaze</t>
  </si>
  <si>
    <t xml:space="preserve"> +1 Body, +1 Agility, +2 Strength, +1 Willpower, +1 Initiative Pass, High Pain Tolerance 3 for 10x1D6 minutes, then 6S and –1 Reaction and –1 Willpower for 10 x 1D6 minutes</t>
  </si>
  <si>
    <t>Long Haul</t>
  </si>
  <si>
    <t>4 days without sleep, then 8d6 hours of sleeping</t>
  </si>
  <si>
    <t>Snuff</t>
  </si>
  <si>
    <t xml:space="preserve"> +1 Reaction, Pain Tolerance 1 for 10 x 1D6 minutes</t>
  </si>
  <si>
    <t>Slab</t>
  </si>
  <si>
    <t>Hibernate for 10-Body hours</t>
  </si>
  <si>
    <t xml:space="preserve">   Medkit Supplies</t>
  </si>
  <si>
    <t>3 (off)</t>
  </si>
  <si>
    <t>Ergonomic</t>
  </si>
  <si>
    <t>Non-ergonomic</t>
  </si>
  <si>
    <t>Karma</t>
  </si>
  <si>
    <t xml:space="preserve">      Spec:Exploit</t>
  </si>
  <si>
    <t>K2</t>
  </si>
  <si>
    <t>Money</t>
  </si>
  <si>
    <t>Metatype</t>
  </si>
  <si>
    <t>Chem-boosted</t>
  </si>
  <si>
    <t>Basic</t>
  </si>
  <si>
    <t>Augmented</t>
  </si>
  <si>
    <t>Rating</t>
  </si>
  <si>
    <t>EMW: Monofilament Whip</t>
  </si>
  <si>
    <t>Linked Attribute</t>
  </si>
  <si>
    <t xml:space="preserve">   Electronic Warfare</t>
  </si>
  <si>
    <t xml:space="preserve">   Hardware</t>
  </si>
  <si>
    <t xml:space="preserve">   Software</t>
  </si>
  <si>
    <t>LA Value</t>
  </si>
  <si>
    <t xml:space="preserve">   Climbing</t>
  </si>
  <si>
    <t xml:space="preserve">   Gymnastics</t>
  </si>
  <si>
    <t xml:space="preserve">   Running</t>
  </si>
  <si>
    <t xml:space="preserve">   Swimming</t>
  </si>
  <si>
    <t>Bonuses</t>
  </si>
  <si>
    <t>Knowledges</t>
  </si>
  <si>
    <t>Loyalty</t>
  </si>
  <si>
    <t>Connection</t>
  </si>
  <si>
    <t>Essense Total</t>
  </si>
  <si>
    <t xml:space="preserve">   Iris Orb OS</t>
  </si>
  <si>
    <t>Mod Slots used</t>
  </si>
  <si>
    <t>Days paid for</t>
  </si>
  <si>
    <t>Drugs</t>
  </si>
  <si>
    <t xml:space="preserve"> +1 Body, +1 Agility, +2 Strength, +1 Willpower, +1 Initiative Pass, </t>
  </si>
  <si>
    <t>Doses</t>
  </si>
  <si>
    <t xml:space="preserve">High Pain Tolerance 3 for 10x1D6 minutes, </t>
  </si>
  <si>
    <t>then 6S and  –1 Reaction and –1 Willpower for 10 x 1D6 minutes</t>
  </si>
  <si>
    <t>Price per month</t>
  </si>
  <si>
    <t>Effect</t>
  </si>
  <si>
    <t>Implanted commlink</t>
  </si>
  <si>
    <t>Duh, datajack</t>
  </si>
  <si>
    <t xml:space="preserve"> +Rating to all Perception tests with smell</t>
  </si>
  <si>
    <t>Perfect reproduction of other's voice</t>
  </si>
  <si>
    <t>Talk louder or mimic sounds or sing awesomely</t>
  </si>
  <si>
    <t>Records everything the character sees</t>
  </si>
  <si>
    <t>Eleminates vision modifiers for flare</t>
  </si>
  <si>
    <t>Low-light vision mode, duh</t>
  </si>
  <si>
    <t>Links to a weapon's smartgun system. Shows distance to target.</t>
  </si>
  <si>
    <t>Thermo vision mode, duh</t>
  </si>
  <si>
    <t xml:space="preserve"> +3 to visual Perception dice pools</t>
  </si>
  <si>
    <t>Shows its data input in the character's field of vision</t>
  </si>
  <si>
    <t>Eleminates range modifiers when shooting after a Take Aim action</t>
  </si>
  <si>
    <t xml:space="preserve"> +1 die to all skills with Logic as linked attribute</t>
  </si>
  <si>
    <t>Allows the character to hear its data input</t>
  </si>
  <si>
    <t>Records everything the character hears</t>
  </si>
  <si>
    <t xml:space="preserve"> +3 to audial perception test</t>
  </si>
  <si>
    <t xml:space="preserve"> +1 IP when in VR</t>
  </si>
  <si>
    <t>Allows the character to use skillwares up to its rating</t>
  </si>
  <si>
    <t>Small compartment, Intuition+Perception(4) to notice it</t>
  </si>
  <si>
    <t xml:space="preserve"> +Rating to Logic</t>
  </si>
  <si>
    <t xml:space="preserve"> +3 vision or hearing, +6 smell</t>
  </si>
  <si>
    <t xml:space="preserve"> +1 to Matrix Initiative</t>
  </si>
  <si>
    <t xml:space="preserve"> +1 IP when in hot VR</t>
  </si>
  <si>
    <t>Reach</t>
  </si>
  <si>
    <t>Damage</t>
  </si>
  <si>
    <t>8P</t>
  </si>
  <si>
    <t>AP</t>
  </si>
  <si>
    <t>5P</t>
  </si>
  <si>
    <t>-</t>
  </si>
  <si>
    <t>Mode</t>
  </si>
  <si>
    <t>SA/BF/FA</t>
  </si>
  <si>
    <t>RC</t>
  </si>
  <si>
    <t>Ammo</t>
  </si>
  <si>
    <t>28(с)</t>
  </si>
  <si>
    <t xml:space="preserve"> -6 to Perception tests to notice the weapon being used</t>
  </si>
  <si>
    <t xml:space="preserve"> +2 to dice pools to hit, eject clips, image link with rounds left in clip etc</t>
  </si>
  <si>
    <t xml:space="preserve"> +1 to RC when braced against shoulder</t>
  </si>
  <si>
    <t xml:space="preserve"> +3 to RC</t>
  </si>
  <si>
    <t xml:space="preserve"> +1 to RC</t>
  </si>
  <si>
    <t xml:space="preserve"> Duh skinlink</t>
  </si>
  <si>
    <t>4 (5)</t>
  </si>
  <si>
    <t>7S</t>
  </si>
  <si>
    <t xml:space="preserve"> +2 to Impact</t>
  </si>
  <si>
    <t>6S</t>
  </si>
  <si>
    <t xml:space="preserve"> -half</t>
  </si>
  <si>
    <t xml:space="preserve"> +2 to handling test if failure would make the cycle crush</t>
  </si>
  <si>
    <t>Handling</t>
  </si>
  <si>
    <t xml:space="preserve"> +3</t>
  </si>
  <si>
    <t>Accel</t>
  </si>
  <si>
    <t>15/25</t>
  </si>
  <si>
    <t>Speed</t>
  </si>
  <si>
    <t>Pilot</t>
  </si>
  <si>
    <t>Sensor</t>
  </si>
  <si>
    <t xml:space="preserve"> -Rating from Signal for devices in a 30-degree cone, -1 to R for each 20 of distance</t>
  </si>
  <si>
    <t>Subvocal mic+earbud, Rating=Signal rating</t>
  </si>
  <si>
    <t>Burns out non-hardened RFIDs</t>
  </si>
  <si>
    <t>Hurr-durr credstick</t>
  </si>
  <si>
    <t>Heat-fused, Armor/Structure 15, remain until the subject is cut free</t>
  </si>
  <si>
    <t>Armor/Structure 6</t>
  </si>
  <si>
    <t>Harnesses, carabines, gloves, crampons and the like</t>
  </si>
  <si>
    <t xml:space="preserve"> +2 Str when climbing</t>
  </si>
  <si>
    <t xml:space="preserve"> +2 for gloves</t>
  </si>
  <si>
    <t xml:space="preserve"> +6 to toxin resistance tests</t>
  </si>
  <si>
    <t xml:space="preserve"> Shoots a hook as far as 75 meters, has a built-in winch</t>
  </si>
  <si>
    <t xml:space="preserve"> Up to 30 meters can be controlled: tied or passed around an obstacle</t>
  </si>
  <si>
    <t>Measures heart rate, blood pressure, temperature, takes samples etc</t>
  </si>
  <si>
    <t xml:space="preserve"> +Rating to First Aid tests</t>
  </si>
  <si>
    <t>Eavesdropping up to 100 meters</t>
  </si>
  <si>
    <t>Sound pickup from a window glass up to 100 meters, Perception+Rating for tests</t>
  </si>
  <si>
    <t>Works as Sniffer (Rating) program</t>
  </si>
  <si>
    <t>Street Cred</t>
  </si>
  <si>
    <t>Notoriery</t>
  </si>
  <si>
    <t>13 dice to hit with his SMG</t>
  </si>
  <si>
    <t>First Aid</t>
  </si>
  <si>
    <t xml:space="preserve"> +6 First Aid Kit</t>
  </si>
  <si>
    <t>Total</t>
  </si>
  <si>
    <t xml:space="preserve">        Gel Rounds</t>
  </si>
  <si>
    <t>In Clip</t>
  </si>
  <si>
    <t>Johnson (Ares)</t>
  </si>
  <si>
    <t xml:space="preserve">      Spec: Signal Detection and Interception</t>
  </si>
  <si>
    <t xml:space="preserve">      Spec:Novatech Commlinks</t>
  </si>
  <si>
    <t xml:space="preserve">   Spec: Combat Wounds</t>
  </si>
  <si>
    <t xml:space="preserve">   Spec: Ranged Combat</t>
  </si>
  <si>
    <t>Days paid</t>
  </si>
  <si>
    <t>Backdoor at the Seattle air traffic control host</t>
  </si>
  <si>
    <t>Sniffer bug at the biochemist's commlink</t>
  </si>
  <si>
    <t>3 pirated level 5 programs</t>
  </si>
  <si>
    <t>Contact book and comcall log from one of the guys Caine was talking to</t>
  </si>
  <si>
    <t>Pirated, legal:</t>
  </si>
  <si>
    <t>AR</t>
  </si>
  <si>
    <t>VR</t>
  </si>
  <si>
    <t>Hot VR</t>
  </si>
  <si>
    <t>Ips</t>
  </si>
  <si>
    <t>Skillsofts</t>
  </si>
  <si>
    <t>Disguise</t>
  </si>
  <si>
    <t>Negotiation</t>
  </si>
  <si>
    <t>Medicine</t>
  </si>
  <si>
    <t>Gunnery</t>
  </si>
  <si>
    <t>on stick in the post office</t>
  </si>
  <si>
    <t>combination box 5299, combination 6-2-8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</si>
</sst>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FF0000"/>
      </left>
      <right>
        <color indexed="63"/>
      </right>
      <top/>
      <bottom style="thin">
        <color rgb="FFFF0000"/>
      </bottom>
    </border>
    <border>
      <left style="medium"/>
      <right style="thin">
        <color rgb="FFFF0000"/>
      </right>
      <top style="medium"/>
      <bottom style="thin">
        <color rgb="FFFF0000"/>
      </bottom>
    </border>
    <border>
      <left/>
      <right style="thin">
        <color rgb="FFFF0000"/>
      </right>
      <top style="medium"/>
      <bottom style="thin">
        <color rgb="FFFF0000"/>
      </bottom>
    </border>
    <border>
      <left style="thin">
        <color rgb="FFFF0000"/>
      </left>
      <right style="thin">
        <color rgb="FFFF0000"/>
      </right>
      <top style="medium"/>
      <bottom style="thin">
        <color rgb="FFFF000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/>
      <right style="thin">
        <color theme="8" tint="0.39998000860214233"/>
      </right>
      <top style="medium"/>
      <bottom/>
    </border>
    <border>
      <left/>
      <right style="thin">
        <color theme="8" tint="0.39998000860214233"/>
      </right>
      <top/>
      <bottom/>
    </border>
    <border>
      <left/>
      <right style="thin">
        <color theme="8" tint="0.39998000860214233"/>
      </right>
      <top/>
      <bottom style="medium"/>
    </border>
    <border>
      <left style="thin">
        <color theme="8" tint="0.39998000860214233"/>
      </left>
      <right style="thin">
        <color theme="8" tint="0.39998000860214233"/>
      </right>
      <top/>
      <bottom/>
    </border>
    <border>
      <left style="thin">
        <color theme="8" tint="0.39998000860214233"/>
      </left>
      <right style="thin">
        <color theme="8" tint="0.39998000860214233"/>
      </right>
      <top/>
      <bottom style="medium"/>
    </border>
    <border>
      <left style="thin">
        <color theme="8" tint="0.39998000860214233"/>
      </left>
      <right style="thin">
        <color theme="8" tint="0.39998000860214233"/>
      </right>
      <top style="medium"/>
      <bottom style="thin">
        <color theme="8" tint="0.39998000860214233"/>
      </bottom>
    </border>
    <border>
      <left/>
      <right style="thin">
        <color theme="8" tint="0.39998000860214233"/>
      </right>
      <top/>
      <bottom style="thin">
        <color theme="8" tint="0.39998000860214233"/>
      </bottom>
    </border>
    <border>
      <left style="thin">
        <color theme="8" tint="0.39998000860214233"/>
      </left>
      <right style="thin">
        <color theme="8" tint="0.39998000860214233"/>
      </right>
      <top/>
      <bottom style="thin">
        <color theme="8" tint="0.39998000860214233"/>
      </bottom>
    </border>
    <border>
      <left style="medium"/>
      <right style="thin">
        <color theme="8" tint="0.39998000860214233"/>
      </right>
      <top/>
      <bottom style="medium"/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29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9" fillId="0" borderId="14" xfId="0" applyFont="1" applyBorder="1" applyAlignment="1">
      <alignment/>
    </xf>
    <xf numFmtId="0" fontId="29" fillId="0" borderId="14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4" xfId="0" applyFont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0" fontId="39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NumberFormat="1" applyBorder="1" applyAlignment="1">
      <alignment/>
    </xf>
    <xf numFmtId="49" fontId="0" fillId="0" borderId="33" xfId="0" applyNumberFormat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0" fillId="0" borderId="35" xfId="0" applyBorder="1" applyAlignment="1">
      <alignment/>
    </xf>
    <xf numFmtId="49" fontId="0" fillId="0" borderId="35" xfId="0" applyNumberForma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0" fillId="0" borderId="44" xfId="0" applyNumberFormat="1" applyBorder="1" applyAlignment="1">
      <alignment/>
    </xf>
    <xf numFmtId="0" fontId="0" fillId="0" borderId="45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3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1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Border="1" applyAlignment="1">
      <alignment/>
    </xf>
    <xf numFmtId="0" fontId="0" fillId="0" borderId="5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zoomScalePageLayoutView="0" workbookViewId="0" topLeftCell="A142">
      <selection activeCell="B163" sqref="B163"/>
    </sheetView>
  </sheetViews>
  <sheetFormatPr defaultColWidth="9.140625" defaultRowHeight="15"/>
  <cols>
    <col min="1" max="1" width="47.00390625" style="0" bestFit="1" customWidth="1"/>
    <col min="2" max="2" width="6.00390625" style="0" bestFit="1" customWidth="1"/>
    <col min="3" max="3" width="11.140625" style="0" bestFit="1" customWidth="1"/>
    <col min="4" max="4" width="10.7109375" style="0" bestFit="1" customWidth="1"/>
    <col min="5" max="5" width="9.421875" style="0" customWidth="1"/>
    <col min="6" max="6" width="13.00390625" style="0" customWidth="1"/>
    <col min="7" max="7" width="6.28125" style="0" bestFit="1" customWidth="1"/>
  </cols>
  <sheetData>
    <row r="1" spans="1:8" ht="15.75" thickBot="1">
      <c r="A1" s="3" t="s">
        <v>0</v>
      </c>
      <c r="B1" s="4" t="s">
        <v>1</v>
      </c>
      <c r="C1" s="4" t="s">
        <v>2</v>
      </c>
      <c r="D1" s="4"/>
      <c r="E1" s="4"/>
      <c r="F1" s="4"/>
      <c r="G1" s="4"/>
      <c r="H1" s="5"/>
    </row>
    <row r="2" spans="1:11" ht="15">
      <c r="A2" s="2"/>
      <c r="B2" s="17"/>
      <c r="C2" s="17">
        <v>500</v>
      </c>
      <c r="D2" s="17"/>
      <c r="E2" s="17" t="s">
        <v>73</v>
      </c>
      <c r="F2" s="17">
        <f>8+CEILING(E5/2,1)</f>
        <v>10</v>
      </c>
      <c r="G2" s="17"/>
      <c r="H2" s="18"/>
      <c r="J2" t="s">
        <v>234</v>
      </c>
      <c r="K2">
        <v>12</v>
      </c>
    </row>
    <row r="3" spans="1:11" ht="15.75" thickBot="1">
      <c r="A3" s="21" t="s">
        <v>3</v>
      </c>
      <c r="B3" s="22">
        <v>0</v>
      </c>
      <c r="C3" s="22">
        <f>C2-B3</f>
        <v>500</v>
      </c>
      <c r="D3" s="22"/>
      <c r="E3" s="22" t="s">
        <v>74</v>
      </c>
      <c r="F3" s="22">
        <f>8+CEILING(D12/2,1)</f>
        <v>11</v>
      </c>
      <c r="G3" s="22"/>
      <c r="H3" s="23"/>
      <c r="J3" t="s">
        <v>237</v>
      </c>
      <c r="K3">
        <v>7800</v>
      </c>
    </row>
    <row r="4" spans="1:8" ht="15">
      <c r="A4" s="1" t="s">
        <v>14</v>
      </c>
      <c r="B4" s="17"/>
      <c r="C4" s="17"/>
      <c r="D4" s="17" t="s">
        <v>67</v>
      </c>
      <c r="E4" s="32" t="s">
        <v>76</v>
      </c>
      <c r="F4" s="32" t="s">
        <v>77</v>
      </c>
      <c r="G4" s="17"/>
      <c r="H4" s="18"/>
    </row>
    <row r="5" spans="1:8" ht="15">
      <c r="A5" s="19" t="s">
        <v>4</v>
      </c>
      <c r="B5" s="16">
        <f>IF(D5&lt;6,(D5-1)*10,(D5-2)*10+25)</f>
        <v>30</v>
      </c>
      <c r="C5" s="16">
        <f>C3-B5</f>
        <v>470</v>
      </c>
      <c r="D5" s="16">
        <v>4</v>
      </c>
      <c r="E5" s="16">
        <f>D5</f>
        <v>4</v>
      </c>
      <c r="F5" s="16"/>
      <c r="G5" s="16"/>
      <c r="H5" s="20"/>
    </row>
    <row r="6" spans="1:8" ht="15">
      <c r="A6" s="19" t="s">
        <v>5</v>
      </c>
      <c r="B6" s="16">
        <f aca="true" t="shared" si="0" ref="B6:B12">IF(D6&lt;6,(D6-1)*10,(D6-2)*10+25)</f>
        <v>40</v>
      </c>
      <c r="C6" s="16">
        <f aca="true" t="shared" si="1" ref="C6:C24">C5-B6</f>
        <v>430</v>
      </c>
      <c r="D6" s="16">
        <v>5</v>
      </c>
      <c r="E6" s="16">
        <f aca="true" t="shared" si="2" ref="E6:E13">D6</f>
        <v>5</v>
      </c>
      <c r="F6" s="16"/>
      <c r="G6" s="16"/>
      <c r="H6" s="20"/>
    </row>
    <row r="7" spans="1:8" ht="15">
      <c r="A7" s="19" t="s">
        <v>6</v>
      </c>
      <c r="B7" s="16">
        <f t="shared" si="0"/>
        <v>20</v>
      </c>
      <c r="C7" s="16">
        <f t="shared" si="1"/>
        <v>410</v>
      </c>
      <c r="D7" s="16">
        <v>3</v>
      </c>
      <c r="E7" s="16">
        <f t="shared" si="2"/>
        <v>3</v>
      </c>
      <c r="F7" s="16"/>
      <c r="G7" s="16"/>
      <c r="H7" s="20"/>
    </row>
    <row r="8" spans="1:8" ht="15">
      <c r="A8" s="19" t="s">
        <v>7</v>
      </c>
      <c r="B8" s="16">
        <f t="shared" si="0"/>
        <v>10</v>
      </c>
      <c r="C8" s="16">
        <f t="shared" si="1"/>
        <v>400</v>
      </c>
      <c r="D8" s="16">
        <v>2</v>
      </c>
      <c r="E8" s="16">
        <f t="shared" si="2"/>
        <v>2</v>
      </c>
      <c r="F8" s="16"/>
      <c r="G8" s="16"/>
      <c r="H8" s="20"/>
    </row>
    <row r="9" spans="1:8" ht="15">
      <c r="A9" s="19" t="s">
        <v>8</v>
      </c>
      <c r="B9" s="16">
        <f t="shared" si="0"/>
        <v>10</v>
      </c>
      <c r="C9" s="16">
        <f t="shared" si="1"/>
        <v>390</v>
      </c>
      <c r="D9" s="16">
        <v>2</v>
      </c>
      <c r="E9" s="16">
        <f t="shared" si="2"/>
        <v>2</v>
      </c>
      <c r="F9" s="16"/>
      <c r="G9" s="16"/>
      <c r="H9" s="20"/>
    </row>
    <row r="10" spans="1:8" ht="15">
      <c r="A10" s="19" t="s">
        <v>12</v>
      </c>
      <c r="B10" s="16">
        <f t="shared" si="0"/>
        <v>40</v>
      </c>
      <c r="C10" s="16">
        <f t="shared" si="1"/>
        <v>350</v>
      </c>
      <c r="D10" s="16">
        <v>5</v>
      </c>
      <c r="E10" s="16">
        <f t="shared" si="2"/>
        <v>5</v>
      </c>
      <c r="F10" s="16"/>
      <c r="G10" s="16"/>
      <c r="H10" s="20"/>
    </row>
    <row r="11" spans="1:8" ht="15">
      <c r="A11" s="19" t="s">
        <v>9</v>
      </c>
      <c r="B11" s="16">
        <f t="shared" si="0"/>
        <v>40</v>
      </c>
      <c r="C11" s="16">
        <f t="shared" si="1"/>
        <v>310</v>
      </c>
      <c r="D11" s="16">
        <v>5</v>
      </c>
      <c r="E11" s="16">
        <f>D11+D89</f>
        <v>7</v>
      </c>
      <c r="F11" s="16"/>
      <c r="G11" s="16"/>
      <c r="H11" s="20"/>
    </row>
    <row r="12" spans="1:8" ht="15">
      <c r="A12" s="19" t="s">
        <v>10</v>
      </c>
      <c r="B12" s="16">
        <f t="shared" si="0"/>
        <v>40</v>
      </c>
      <c r="C12" s="16">
        <f t="shared" si="1"/>
        <v>270</v>
      </c>
      <c r="D12" s="16">
        <v>5</v>
      </c>
      <c r="E12" s="16">
        <f t="shared" si="2"/>
        <v>5</v>
      </c>
      <c r="F12" s="16"/>
      <c r="G12" s="16"/>
      <c r="H12" s="20"/>
    </row>
    <row r="13" spans="1:8" ht="15">
      <c r="A13" s="19" t="s">
        <v>11</v>
      </c>
      <c r="B13" s="16"/>
      <c r="C13" s="16">
        <f t="shared" si="1"/>
        <v>270</v>
      </c>
      <c r="D13" s="16">
        <f>D7+D10</f>
        <v>8</v>
      </c>
      <c r="E13" s="16">
        <f t="shared" si="2"/>
        <v>8</v>
      </c>
      <c r="F13" s="16"/>
      <c r="G13" s="16"/>
      <c r="H13" s="20"/>
    </row>
    <row r="14" spans="1:8" ht="15.75" thickBot="1">
      <c r="A14" s="21" t="s">
        <v>13</v>
      </c>
      <c r="B14" s="22">
        <f>IF(D14&lt;7,(D14-2)*10,(D14-3)*10+25)</f>
        <v>0</v>
      </c>
      <c r="C14" s="22">
        <f t="shared" si="1"/>
        <v>270</v>
      </c>
      <c r="D14" s="22">
        <v>2</v>
      </c>
      <c r="E14" s="16"/>
      <c r="F14" s="22" t="s">
        <v>75</v>
      </c>
      <c r="G14" s="22"/>
      <c r="H14" s="23">
        <f>IF(SUM(B5:B12)&lt;=250,SUM(B5:B12),"FAR TOO MUCH")</f>
        <v>230</v>
      </c>
    </row>
    <row r="15" spans="1:8" ht="15">
      <c r="A15" s="1" t="s">
        <v>15</v>
      </c>
      <c r="B15" s="17"/>
      <c r="C15" s="17">
        <f t="shared" si="1"/>
        <v>270</v>
      </c>
      <c r="D15" s="17"/>
      <c r="E15" s="17"/>
      <c r="F15" s="17"/>
      <c r="G15" s="17"/>
      <c r="H15" s="18"/>
    </row>
    <row r="16" spans="1:8" ht="15">
      <c r="A16" s="24" t="s">
        <v>16</v>
      </c>
      <c r="B16" s="16"/>
      <c r="C16" s="16">
        <f t="shared" si="1"/>
        <v>270</v>
      </c>
      <c r="D16" s="16"/>
      <c r="E16" s="16"/>
      <c r="F16" s="16"/>
      <c r="G16" s="16"/>
      <c r="H16" s="20"/>
    </row>
    <row r="17" spans="1:8" ht="15">
      <c r="A17" s="19" t="s">
        <v>191</v>
      </c>
      <c r="B17" s="16">
        <v>-10</v>
      </c>
      <c r="C17" s="16">
        <f t="shared" si="1"/>
        <v>280</v>
      </c>
      <c r="D17" s="16"/>
      <c r="E17" s="16"/>
      <c r="F17" s="16"/>
      <c r="G17" s="16"/>
      <c r="H17" s="20"/>
    </row>
    <row r="18" spans="1:8" ht="15">
      <c r="A18" s="19" t="s">
        <v>98</v>
      </c>
      <c r="B18" s="16">
        <v>-10</v>
      </c>
      <c r="C18" s="16">
        <f t="shared" si="1"/>
        <v>290</v>
      </c>
      <c r="D18" s="16"/>
      <c r="E18" s="16"/>
      <c r="F18" s="16"/>
      <c r="G18" s="16"/>
      <c r="H18" s="20"/>
    </row>
    <row r="19" spans="1:8" ht="15">
      <c r="A19" s="6" t="s">
        <v>99</v>
      </c>
      <c r="B19" s="16">
        <v>-5</v>
      </c>
      <c r="C19" s="16">
        <f t="shared" si="1"/>
        <v>295</v>
      </c>
      <c r="D19" s="16"/>
      <c r="E19" s="16"/>
      <c r="F19" s="16"/>
      <c r="G19" s="16"/>
      <c r="H19" s="20"/>
    </row>
    <row r="20" spans="1:8" ht="15">
      <c r="A20" s="19"/>
      <c r="B20" s="16"/>
      <c r="C20" s="16">
        <f t="shared" si="1"/>
        <v>295</v>
      </c>
      <c r="D20" s="16"/>
      <c r="E20" s="16"/>
      <c r="F20" s="16"/>
      <c r="G20" s="16"/>
      <c r="H20" s="20"/>
    </row>
    <row r="21" spans="1:8" ht="15">
      <c r="A21" s="24" t="s">
        <v>17</v>
      </c>
      <c r="B21" s="16"/>
      <c r="C21" s="16">
        <f t="shared" si="1"/>
        <v>295</v>
      </c>
      <c r="D21" s="16"/>
      <c r="E21" s="16"/>
      <c r="F21" s="16"/>
      <c r="G21" s="16"/>
      <c r="H21" s="20"/>
    </row>
    <row r="22" spans="1:8" ht="15">
      <c r="A22" s="19" t="s">
        <v>85</v>
      </c>
      <c r="B22" s="28">
        <v>5</v>
      </c>
      <c r="C22" s="16">
        <f t="shared" si="1"/>
        <v>290</v>
      </c>
      <c r="D22" s="16"/>
      <c r="E22" s="16"/>
      <c r="F22" s="16"/>
      <c r="G22" s="16"/>
      <c r="H22" s="20"/>
    </row>
    <row r="23" spans="1:8" ht="15.75" thickBot="1">
      <c r="A23" s="21"/>
      <c r="B23" s="22"/>
      <c r="C23" s="22">
        <f t="shared" si="1"/>
        <v>290</v>
      </c>
      <c r="D23" s="22"/>
      <c r="E23" s="22"/>
      <c r="F23" s="22"/>
      <c r="G23" s="22"/>
      <c r="H23" s="23"/>
    </row>
    <row r="24" spans="1:8" ht="15">
      <c r="A24" s="27" t="s">
        <v>18</v>
      </c>
      <c r="B24" s="17"/>
      <c r="C24" s="17">
        <f t="shared" si="1"/>
        <v>290</v>
      </c>
      <c r="D24" s="17" t="s">
        <v>81</v>
      </c>
      <c r="E24" s="32" t="s">
        <v>82</v>
      </c>
      <c r="F24" s="17"/>
      <c r="G24" s="17"/>
      <c r="H24" s="18"/>
    </row>
    <row r="25" spans="1:8" ht="15">
      <c r="A25" s="26" t="s">
        <v>21</v>
      </c>
      <c r="B25" s="16"/>
      <c r="C25" s="16">
        <f>C24-B25</f>
        <v>290</v>
      </c>
      <c r="D25" s="16"/>
      <c r="E25" s="16"/>
      <c r="F25" s="16"/>
      <c r="G25" s="16"/>
      <c r="H25" s="20"/>
    </row>
    <row r="26" spans="1:8" ht="15">
      <c r="A26" s="6" t="s">
        <v>88</v>
      </c>
      <c r="B26" s="16">
        <f>D26*10</f>
        <v>40</v>
      </c>
      <c r="C26" s="16">
        <f>C25-B26</f>
        <v>250</v>
      </c>
      <c r="D26" s="16">
        <v>4</v>
      </c>
      <c r="E26" s="16"/>
      <c r="F26" s="16"/>
      <c r="G26" s="16"/>
      <c r="H26" s="20"/>
    </row>
    <row r="27" spans="1:8" ht="15">
      <c r="A27" s="6" t="s">
        <v>95</v>
      </c>
      <c r="B27" s="16">
        <f>(D27-D26)*4</f>
        <v>4</v>
      </c>
      <c r="C27" s="16">
        <f>C26-B27</f>
        <v>246</v>
      </c>
      <c r="D27" s="16">
        <v>5</v>
      </c>
      <c r="E27" s="16"/>
      <c r="F27" s="16"/>
      <c r="G27" s="16"/>
      <c r="H27" s="20"/>
    </row>
    <row r="28" spans="1:8" ht="15">
      <c r="A28" s="6" t="s">
        <v>90</v>
      </c>
      <c r="B28" s="16">
        <f>(D28-D26)*4</f>
        <v>8</v>
      </c>
      <c r="C28" s="16">
        <f>C27-B28</f>
        <v>238</v>
      </c>
      <c r="D28" s="16">
        <v>6</v>
      </c>
      <c r="E28" s="16"/>
      <c r="F28" s="16"/>
      <c r="G28" s="16"/>
      <c r="H28" s="20"/>
    </row>
    <row r="29" spans="1:2" ht="15">
      <c r="A29" s="6" t="s">
        <v>235</v>
      </c>
      <c r="B29" t="s">
        <v>236</v>
      </c>
    </row>
    <row r="30" spans="1:8" ht="15">
      <c r="A30" s="6" t="s">
        <v>89</v>
      </c>
      <c r="B30" s="16">
        <f>D30*10</f>
        <v>40</v>
      </c>
      <c r="C30" s="16">
        <f>C28-B30</f>
        <v>198</v>
      </c>
      <c r="D30" s="16">
        <v>4</v>
      </c>
      <c r="E30" s="16"/>
      <c r="F30" s="16"/>
      <c r="G30" s="16"/>
      <c r="H30" s="20"/>
    </row>
    <row r="31" spans="1:8" ht="15">
      <c r="A31" s="6" t="s">
        <v>91</v>
      </c>
      <c r="B31" s="16">
        <f>(D31-D30)*4</f>
        <v>8</v>
      </c>
      <c r="C31" s="16">
        <f aca="true" t="shared" si="3" ref="C31:C43">C30-B31</f>
        <v>190</v>
      </c>
      <c r="D31" s="16">
        <v>6</v>
      </c>
      <c r="E31" s="16"/>
      <c r="F31" s="16"/>
      <c r="G31" s="16"/>
      <c r="H31" s="20"/>
    </row>
    <row r="32" spans="1:8" ht="15">
      <c r="A32" s="6" t="s">
        <v>92</v>
      </c>
      <c r="B32" s="16">
        <f>(D32-D30)*4</f>
        <v>0</v>
      </c>
      <c r="C32" s="16">
        <f t="shared" si="3"/>
        <v>190</v>
      </c>
      <c r="D32" s="16">
        <v>4</v>
      </c>
      <c r="E32" s="16"/>
      <c r="F32" s="16"/>
      <c r="G32" s="16"/>
      <c r="H32" s="20"/>
    </row>
    <row r="33" spans="1:8" ht="15">
      <c r="A33" s="6" t="s">
        <v>19</v>
      </c>
      <c r="B33" s="16">
        <f>D33*4</f>
        <v>16</v>
      </c>
      <c r="C33" s="16">
        <f t="shared" si="3"/>
        <v>174</v>
      </c>
      <c r="D33" s="28">
        <v>4</v>
      </c>
      <c r="E33" s="16"/>
      <c r="F33" s="16"/>
      <c r="G33" s="16"/>
      <c r="H33" s="20"/>
    </row>
    <row r="34" spans="1:8" ht="15">
      <c r="A34" s="6" t="s">
        <v>70</v>
      </c>
      <c r="B34" s="16">
        <f>D34*4</f>
        <v>16</v>
      </c>
      <c r="C34" s="16">
        <f t="shared" si="3"/>
        <v>158</v>
      </c>
      <c r="D34" s="28">
        <v>4</v>
      </c>
      <c r="E34" s="16"/>
      <c r="F34" s="16"/>
      <c r="G34" s="16"/>
      <c r="H34" s="20"/>
    </row>
    <row r="35" spans="1:8" ht="15">
      <c r="A35" s="6" t="s">
        <v>93</v>
      </c>
      <c r="B35" s="16">
        <v>2</v>
      </c>
      <c r="C35" s="16">
        <f t="shared" si="3"/>
        <v>156</v>
      </c>
      <c r="D35" s="16"/>
      <c r="E35" s="16"/>
      <c r="F35" s="16"/>
      <c r="G35" s="16"/>
      <c r="H35" s="20"/>
    </row>
    <row r="36" spans="1:8" ht="15">
      <c r="A36" s="6" t="s">
        <v>79</v>
      </c>
      <c r="B36" s="16">
        <f>D36*4</f>
        <v>16</v>
      </c>
      <c r="C36" s="16">
        <f t="shared" si="3"/>
        <v>140</v>
      </c>
      <c r="D36" s="28">
        <v>4</v>
      </c>
      <c r="E36" s="16"/>
      <c r="F36" s="16"/>
      <c r="G36" s="16"/>
      <c r="H36" s="20"/>
    </row>
    <row r="37" spans="1:8" ht="15">
      <c r="A37" s="6" t="s">
        <v>190</v>
      </c>
      <c r="B37" s="16">
        <v>2</v>
      </c>
      <c r="C37" s="16">
        <f t="shared" si="3"/>
        <v>138</v>
      </c>
      <c r="D37" s="16"/>
      <c r="E37" s="16"/>
      <c r="F37" s="16"/>
      <c r="G37" s="16"/>
      <c r="H37" s="20"/>
    </row>
    <row r="38" spans="1:8" ht="15">
      <c r="A38" s="6" t="s">
        <v>80</v>
      </c>
      <c r="B38" s="16">
        <f>D38*4</f>
        <v>16</v>
      </c>
      <c r="C38" s="16">
        <f t="shared" si="3"/>
        <v>122</v>
      </c>
      <c r="D38" s="28">
        <v>4</v>
      </c>
      <c r="E38" s="16"/>
      <c r="F38" s="16"/>
      <c r="G38" s="16"/>
      <c r="H38" s="20"/>
    </row>
    <row r="39" spans="1:8" ht="15">
      <c r="A39" s="19" t="s">
        <v>94</v>
      </c>
      <c r="B39" s="16">
        <f>D39*4</f>
        <v>16</v>
      </c>
      <c r="C39" s="16">
        <f t="shared" si="3"/>
        <v>106</v>
      </c>
      <c r="D39" s="28">
        <v>4</v>
      </c>
      <c r="E39" s="16"/>
      <c r="F39" s="16"/>
      <c r="G39" s="16"/>
      <c r="H39" s="20"/>
    </row>
    <row r="40" spans="1:8" ht="15">
      <c r="A40" s="6" t="s">
        <v>20</v>
      </c>
      <c r="B40" s="16">
        <f>D40*4</f>
        <v>4</v>
      </c>
      <c r="C40" s="16">
        <f t="shared" si="3"/>
        <v>102</v>
      </c>
      <c r="D40" s="28">
        <v>1</v>
      </c>
      <c r="E40" s="16"/>
      <c r="F40" s="16"/>
      <c r="G40" s="16"/>
      <c r="H40" s="20"/>
    </row>
    <row r="41" spans="1:8" ht="15">
      <c r="A41" s="6" t="s">
        <v>97</v>
      </c>
      <c r="B41" s="16">
        <v>2</v>
      </c>
      <c r="C41" s="16">
        <f t="shared" si="3"/>
        <v>100</v>
      </c>
      <c r="D41" s="16"/>
      <c r="E41" s="16"/>
      <c r="F41" s="16"/>
      <c r="G41" s="16"/>
      <c r="H41" s="20"/>
    </row>
    <row r="42" spans="1:4" ht="15.75" thickBot="1">
      <c r="A42" s="6" t="s">
        <v>214</v>
      </c>
      <c r="B42" s="16">
        <f>D42*10</f>
        <v>10</v>
      </c>
      <c r="C42">
        <f t="shared" si="3"/>
        <v>90</v>
      </c>
      <c r="D42" s="16">
        <v>1</v>
      </c>
    </row>
    <row r="43" spans="1:8" ht="15">
      <c r="A43" s="39" t="s">
        <v>22</v>
      </c>
      <c r="B43" s="17"/>
      <c r="C43" s="17">
        <f t="shared" si="3"/>
        <v>90</v>
      </c>
      <c r="D43" s="17"/>
      <c r="E43" s="17" t="s">
        <v>23</v>
      </c>
      <c r="F43" s="17"/>
      <c r="G43" s="17"/>
      <c r="H43" s="18">
        <f>(D11+D10)*3</f>
        <v>30</v>
      </c>
    </row>
    <row r="44" spans="1:8" ht="15">
      <c r="A44" s="19" t="s">
        <v>195</v>
      </c>
      <c r="B44" s="16">
        <f aca="true" t="shared" si="4" ref="B44:B49">IF(H$44&lt;=H$43,0,D44)</f>
        <v>0</v>
      </c>
      <c r="C44" s="16">
        <f aca="true" t="shared" si="5" ref="C44:C61">C43-B44</f>
        <v>90</v>
      </c>
      <c r="D44" s="28">
        <v>4</v>
      </c>
      <c r="E44" s="16" t="s">
        <v>24</v>
      </c>
      <c r="F44" s="16"/>
      <c r="G44" s="16"/>
      <c r="H44" s="20">
        <f>SUM(D44:D50)</f>
        <v>30</v>
      </c>
    </row>
    <row r="45" spans="1:8" ht="15">
      <c r="A45" s="19" t="s">
        <v>196</v>
      </c>
      <c r="B45" s="16">
        <f t="shared" si="4"/>
        <v>0</v>
      </c>
      <c r="C45" s="16">
        <f t="shared" si="5"/>
        <v>90</v>
      </c>
      <c r="D45" s="28">
        <v>5</v>
      </c>
      <c r="E45" s="16"/>
      <c r="F45" s="16"/>
      <c r="G45" s="16"/>
      <c r="H45" s="20"/>
    </row>
    <row r="46" spans="1:8" ht="15">
      <c r="A46" s="19" t="s">
        <v>197</v>
      </c>
      <c r="B46" s="16">
        <f t="shared" si="4"/>
        <v>0</v>
      </c>
      <c r="C46" s="16">
        <f t="shared" si="5"/>
        <v>90</v>
      </c>
      <c r="D46" s="28">
        <v>4</v>
      </c>
      <c r="E46" s="16"/>
      <c r="F46" s="16"/>
      <c r="G46" s="16"/>
      <c r="H46" s="20"/>
    </row>
    <row r="47" spans="1:8" ht="15">
      <c r="A47" s="19" t="s">
        <v>198</v>
      </c>
      <c r="B47" s="16">
        <f t="shared" si="4"/>
        <v>0</v>
      </c>
      <c r="C47" s="16">
        <f t="shared" si="5"/>
        <v>90</v>
      </c>
      <c r="D47" s="28">
        <v>5</v>
      </c>
      <c r="E47" s="16"/>
      <c r="F47" s="16"/>
      <c r="G47" s="16"/>
      <c r="H47" s="20"/>
    </row>
    <row r="48" spans="1:8" ht="15">
      <c r="A48" s="6" t="s">
        <v>199</v>
      </c>
      <c r="B48" s="16">
        <f t="shared" si="4"/>
        <v>0</v>
      </c>
      <c r="C48" s="16">
        <f t="shared" si="5"/>
        <v>90</v>
      </c>
      <c r="D48" s="28">
        <v>4</v>
      </c>
      <c r="E48" s="16"/>
      <c r="F48" s="16"/>
      <c r="G48" s="16"/>
      <c r="H48" s="20"/>
    </row>
    <row r="49" spans="1:8" ht="15">
      <c r="A49" s="6" t="s">
        <v>200</v>
      </c>
      <c r="B49" s="16">
        <f t="shared" si="4"/>
        <v>0</v>
      </c>
      <c r="C49" s="16">
        <f t="shared" si="5"/>
        <v>90</v>
      </c>
      <c r="D49" s="28">
        <v>3</v>
      </c>
      <c r="E49" s="16"/>
      <c r="F49" s="16"/>
      <c r="G49" s="16"/>
      <c r="H49" s="20"/>
    </row>
    <row r="50" spans="1:8" ht="15">
      <c r="A50" s="6" t="s">
        <v>201</v>
      </c>
      <c r="B50" s="16">
        <v>0</v>
      </c>
      <c r="C50" s="16">
        <f t="shared" si="5"/>
        <v>90</v>
      </c>
      <c r="D50" s="28">
        <v>5</v>
      </c>
      <c r="E50" s="16"/>
      <c r="F50" s="16"/>
      <c r="G50" s="16"/>
      <c r="H50" s="20"/>
    </row>
    <row r="51" spans="1:8" ht="15.75" thickBot="1">
      <c r="A51" s="37" t="s">
        <v>25</v>
      </c>
      <c r="B51" s="22"/>
      <c r="C51" s="22">
        <f t="shared" si="5"/>
        <v>90</v>
      </c>
      <c r="D51" s="22" t="s">
        <v>26</v>
      </c>
      <c r="E51" s="22"/>
      <c r="F51" s="22"/>
      <c r="G51" s="22"/>
      <c r="H51" s="23"/>
    </row>
    <row r="52" spans="1:8" ht="15">
      <c r="A52" s="27" t="s">
        <v>27</v>
      </c>
      <c r="B52" s="10"/>
      <c r="C52" s="10">
        <f t="shared" si="5"/>
        <v>90</v>
      </c>
      <c r="D52" s="10"/>
      <c r="E52" s="10"/>
      <c r="F52" s="10"/>
      <c r="G52" s="10"/>
      <c r="H52" s="11"/>
    </row>
    <row r="53" spans="1:8" ht="15">
      <c r="A53" s="8" t="s">
        <v>28</v>
      </c>
      <c r="B53" s="9"/>
      <c r="C53" s="9">
        <f t="shared" si="5"/>
        <v>90</v>
      </c>
      <c r="D53" s="9"/>
      <c r="E53" s="9"/>
      <c r="F53" s="9"/>
      <c r="G53" s="9"/>
      <c r="H53" s="12"/>
    </row>
    <row r="54" spans="1:8" ht="15">
      <c r="A54" s="8" t="s">
        <v>29</v>
      </c>
      <c r="B54" s="9">
        <v>4</v>
      </c>
      <c r="C54" s="9">
        <f t="shared" si="5"/>
        <v>86</v>
      </c>
      <c r="D54" s="9"/>
      <c r="E54" s="9"/>
      <c r="F54" s="9"/>
      <c r="G54" s="9"/>
      <c r="H54" s="12"/>
    </row>
    <row r="55" spans="1:8" ht="15">
      <c r="A55" s="8" t="s">
        <v>30</v>
      </c>
      <c r="B55" s="9">
        <v>5</v>
      </c>
      <c r="C55" s="9">
        <f t="shared" si="5"/>
        <v>81</v>
      </c>
      <c r="D55" s="9"/>
      <c r="E55" s="9"/>
      <c r="F55" s="9"/>
      <c r="G55" s="9"/>
      <c r="H55" s="12"/>
    </row>
    <row r="56" spans="1:8" ht="15">
      <c r="A56" s="6" t="s">
        <v>96</v>
      </c>
      <c r="B56" s="9"/>
      <c r="C56" s="9">
        <f t="shared" si="5"/>
        <v>81</v>
      </c>
      <c r="D56" s="9"/>
      <c r="E56" s="9"/>
      <c r="F56" s="9"/>
      <c r="G56" s="9"/>
      <c r="H56" s="12"/>
    </row>
    <row r="57" spans="1:8" ht="15">
      <c r="A57" s="8" t="s">
        <v>29</v>
      </c>
      <c r="B57" s="9">
        <v>4</v>
      </c>
      <c r="C57" s="9">
        <f t="shared" si="5"/>
        <v>77</v>
      </c>
      <c r="D57" s="9"/>
      <c r="E57" s="9"/>
      <c r="F57" s="9"/>
      <c r="G57" s="9"/>
      <c r="H57" s="12"/>
    </row>
    <row r="58" spans="1:8" ht="15">
      <c r="A58" s="8" t="s">
        <v>30</v>
      </c>
      <c r="B58" s="9">
        <v>4</v>
      </c>
      <c r="C58" s="9">
        <f t="shared" si="5"/>
        <v>73</v>
      </c>
      <c r="D58" s="9"/>
      <c r="E58" s="9"/>
      <c r="F58" s="9"/>
      <c r="G58" s="9"/>
      <c r="H58" s="12"/>
    </row>
    <row r="59" spans="1:8" ht="15">
      <c r="A59" s="8" t="s">
        <v>31</v>
      </c>
      <c r="B59" s="9"/>
      <c r="C59" s="9">
        <f t="shared" si="5"/>
        <v>73</v>
      </c>
      <c r="D59" s="9"/>
      <c r="E59" s="9"/>
      <c r="F59" s="9"/>
      <c r="G59" s="9"/>
      <c r="H59" s="12"/>
    </row>
    <row r="60" spans="1:8" ht="15">
      <c r="A60" s="8" t="s">
        <v>29</v>
      </c>
      <c r="B60" s="9">
        <v>4</v>
      </c>
      <c r="C60" s="9">
        <f t="shared" si="5"/>
        <v>69</v>
      </c>
      <c r="D60" s="9"/>
      <c r="E60" s="9"/>
      <c r="F60" s="9"/>
      <c r="G60" s="9"/>
      <c r="H60" s="12"/>
    </row>
    <row r="61" spans="1:8" ht="15.75" thickBot="1">
      <c r="A61" s="13" t="s">
        <v>30</v>
      </c>
      <c r="B61" s="14">
        <v>4</v>
      </c>
      <c r="C61" s="14">
        <f t="shared" si="5"/>
        <v>65</v>
      </c>
      <c r="D61" s="14"/>
      <c r="E61" s="14"/>
      <c r="F61" s="14"/>
      <c r="G61" s="14"/>
      <c r="H61" s="15"/>
    </row>
    <row r="62" spans="1:8" ht="15">
      <c r="A62" s="27" t="s">
        <v>32</v>
      </c>
      <c r="B62" s="17"/>
      <c r="C62" s="17">
        <f>IF(C61-B62&lt;=65,C61-B62,65)</f>
        <v>65</v>
      </c>
      <c r="D62" s="17"/>
      <c r="E62" s="17"/>
      <c r="F62" s="17"/>
      <c r="G62" s="17"/>
      <c r="H62" s="18"/>
    </row>
    <row r="63" spans="1:8" ht="15">
      <c r="A63" s="25" t="s">
        <v>36</v>
      </c>
      <c r="B63" s="7" t="s">
        <v>37</v>
      </c>
      <c r="C63" s="29" t="s">
        <v>68</v>
      </c>
      <c r="D63" s="7" t="s">
        <v>38</v>
      </c>
      <c r="E63" s="29" t="s">
        <v>69</v>
      </c>
      <c r="F63" s="16"/>
      <c r="G63" s="16"/>
      <c r="H63" s="20"/>
    </row>
    <row r="64" spans="1:8" ht="15.75" thickBot="1">
      <c r="A64" s="26" t="s">
        <v>33</v>
      </c>
      <c r="B64" s="16"/>
      <c r="C64" s="28">
        <f>C62*5000</f>
        <v>325000</v>
      </c>
      <c r="D64" s="16"/>
      <c r="E64" s="16"/>
      <c r="F64" s="16"/>
      <c r="G64" s="16"/>
      <c r="H64" s="20"/>
    </row>
    <row r="65" spans="1:8" ht="15">
      <c r="A65" s="39" t="s">
        <v>34</v>
      </c>
      <c r="B65" s="17"/>
      <c r="C65" s="36">
        <f>C64-B65*D65</f>
        <v>325000</v>
      </c>
      <c r="D65" s="17"/>
      <c r="E65" s="17" t="s">
        <v>101</v>
      </c>
      <c r="F65" s="17">
        <f>SUM(E66:E87)</f>
        <v>3.45</v>
      </c>
      <c r="G65" s="17" t="s">
        <v>204</v>
      </c>
      <c r="H65" s="18">
        <f>IF(F65&gt;F88,6-F65-F88/2,6-F88-F65/2)</f>
        <v>2.3499999999999996</v>
      </c>
    </row>
    <row r="66" spans="1:8" ht="15">
      <c r="A66" s="19" t="s">
        <v>100</v>
      </c>
      <c r="B66" s="16">
        <v>2000</v>
      </c>
      <c r="C66" s="28">
        <f aca="true" t="shared" si="6" ref="C66:C84">C65-B66*D66</f>
        <v>323000</v>
      </c>
      <c r="D66" s="16">
        <v>1</v>
      </c>
      <c r="E66" s="16">
        <v>0.2</v>
      </c>
      <c r="F66" s="16"/>
      <c r="G66" s="16"/>
      <c r="H66" s="20"/>
    </row>
    <row r="67" spans="1:8" ht="15">
      <c r="A67" s="19" t="s">
        <v>40</v>
      </c>
      <c r="B67" s="16">
        <v>500</v>
      </c>
      <c r="C67" s="28">
        <f t="shared" si="6"/>
        <v>322500</v>
      </c>
      <c r="D67" s="16">
        <v>1</v>
      </c>
      <c r="E67" s="16">
        <v>0.1</v>
      </c>
      <c r="F67" s="16"/>
      <c r="G67" s="16"/>
      <c r="H67" s="20"/>
    </row>
    <row r="68" spans="1:8" ht="15">
      <c r="A68" s="19" t="s">
        <v>41</v>
      </c>
      <c r="B68" s="16">
        <v>1000</v>
      </c>
      <c r="C68" s="28">
        <f t="shared" si="6"/>
        <v>319500</v>
      </c>
      <c r="D68" s="16">
        <v>3</v>
      </c>
      <c r="E68" s="16">
        <v>0.2</v>
      </c>
      <c r="F68" s="16"/>
      <c r="G68" s="16"/>
      <c r="H68" s="20"/>
    </row>
    <row r="69" spans="1:8" ht="15">
      <c r="A69" s="6" t="s">
        <v>102</v>
      </c>
      <c r="B69" s="28">
        <v>7500</v>
      </c>
      <c r="C69" s="28">
        <f t="shared" si="6"/>
        <v>312000</v>
      </c>
      <c r="D69" s="28">
        <v>1</v>
      </c>
      <c r="E69" s="28">
        <v>0.2</v>
      </c>
      <c r="F69" s="16"/>
      <c r="G69" s="16"/>
      <c r="H69" s="20"/>
    </row>
    <row r="70" spans="1:8" ht="15">
      <c r="A70" s="6" t="s">
        <v>103</v>
      </c>
      <c r="B70" s="28">
        <v>5000</v>
      </c>
      <c r="C70" s="28">
        <f t="shared" si="6"/>
        <v>292000</v>
      </c>
      <c r="D70" s="28">
        <v>4</v>
      </c>
      <c r="E70" s="16"/>
      <c r="F70" s="16" t="s">
        <v>104</v>
      </c>
      <c r="G70" s="16"/>
      <c r="H70" s="20"/>
    </row>
    <row r="71" spans="1:8" ht="15">
      <c r="A71" s="6" t="s">
        <v>106</v>
      </c>
      <c r="B71" s="28">
        <v>1500</v>
      </c>
      <c r="C71" s="28">
        <f t="shared" si="6"/>
        <v>292000</v>
      </c>
      <c r="D71" s="16"/>
      <c r="E71" s="28">
        <v>0.5</v>
      </c>
      <c r="F71" s="16">
        <v>16</v>
      </c>
      <c r="G71" s="16"/>
      <c r="H71" s="20"/>
    </row>
    <row r="72" spans="1:8" ht="15">
      <c r="A72" s="6" t="s">
        <v>43</v>
      </c>
      <c r="B72" s="16"/>
      <c r="C72" s="28">
        <f t="shared" si="6"/>
        <v>292000</v>
      </c>
      <c r="D72" s="16"/>
      <c r="E72" s="16"/>
      <c r="F72" s="16"/>
      <c r="G72" s="28"/>
      <c r="H72" s="20"/>
    </row>
    <row r="73" spans="1:8" ht="15">
      <c r="A73" s="6" t="s">
        <v>42</v>
      </c>
      <c r="B73" s="16"/>
      <c r="C73" s="28">
        <f t="shared" si="6"/>
        <v>292000</v>
      </c>
      <c r="D73" s="16"/>
      <c r="E73" s="16"/>
      <c r="F73" s="16"/>
      <c r="G73" s="28"/>
      <c r="H73" s="20"/>
    </row>
    <row r="74" spans="1:8" ht="15">
      <c r="A74" s="6" t="s">
        <v>44</v>
      </c>
      <c r="B74" s="16">
        <v>750</v>
      </c>
      <c r="C74" s="28">
        <f t="shared" si="6"/>
        <v>291250</v>
      </c>
      <c r="D74" s="16">
        <v>1</v>
      </c>
      <c r="E74" s="16"/>
      <c r="F74" s="16">
        <v>1</v>
      </c>
      <c r="G74" s="16"/>
      <c r="H74" s="20"/>
    </row>
    <row r="75" spans="1:8" ht="15">
      <c r="A75" s="6" t="s">
        <v>45</v>
      </c>
      <c r="B75" s="16">
        <v>1000</v>
      </c>
      <c r="C75" s="28">
        <f t="shared" si="6"/>
        <v>290250</v>
      </c>
      <c r="D75" s="16">
        <v>1</v>
      </c>
      <c r="E75" s="16"/>
      <c r="F75" s="16">
        <v>2</v>
      </c>
      <c r="G75" s="28"/>
      <c r="H75" s="20"/>
    </row>
    <row r="76" spans="1:8" ht="15">
      <c r="A76" s="6" t="s">
        <v>46</v>
      </c>
      <c r="B76" s="16">
        <v>1000</v>
      </c>
      <c r="C76" s="28">
        <f t="shared" si="6"/>
        <v>289250</v>
      </c>
      <c r="D76" s="16">
        <v>1</v>
      </c>
      <c r="E76" s="16"/>
      <c r="F76" s="16">
        <v>3</v>
      </c>
      <c r="G76" s="16"/>
      <c r="H76" s="20"/>
    </row>
    <row r="77" spans="1:8" ht="15">
      <c r="A77" s="6" t="s">
        <v>47</v>
      </c>
      <c r="B77" s="28">
        <v>1000</v>
      </c>
      <c r="C77" s="28">
        <f t="shared" si="6"/>
        <v>288250</v>
      </c>
      <c r="D77" s="28">
        <v>1</v>
      </c>
      <c r="E77" s="16"/>
      <c r="F77" s="28">
        <v>2</v>
      </c>
      <c r="G77" s="16"/>
      <c r="H77" s="20"/>
    </row>
    <row r="78" spans="1:8" ht="15">
      <c r="A78" s="6" t="s">
        <v>105</v>
      </c>
      <c r="B78" s="28">
        <v>1500</v>
      </c>
      <c r="C78" s="28">
        <f t="shared" si="6"/>
        <v>283750</v>
      </c>
      <c r="D78" s="28">
        <v>3</v>
      </c>
      <c r="E78" s="16"/>
      <c r="F78" s="16">
        <f>D78</f>
        <v>3</v>
      </c>
      <c r="G78" s="16"/>
      <c r="H78" s="20"/>
    </row>
    <row r="79" spans="1:8" ht="15">
      <c r="A79" s="6" t="s">
        <v>87</v>
      </c>
      <c r="B79" s="28">
        <v>1000</v>
      </c>
      <c r="C79" s="28">
        <f t="shared" si="6"/>
        <v>282750</v>
      </c>
      <c r="D79" s="28">
        <v>1</v>
      </c>
      <c r="E79" s="16"/>
      <c r="F79" s="28">
        <v>2</v>
      </c>
      <c r="G79" s="16"/>
      <c r="H79" s="20"/>
    </row>
    <row r="80" spans="1:8" ht="15">
      <c r="A80" s="6" t="s">
        <v>154</v>
      </c>
      <c r="B80" s="28">
        <v>30000</v>
      </c>
      <c r="C80" s="28">
        <f t="shared" si="6"/>
        <v>252750</v>
      </c>
      <c r="D80" s="28">
        <v>1</v>
      </c>
      <c r="E80" s="16">
        <v>0.75</v>
      </c>
      <c r="F80" s="16"/>
      <c r="G80" s="28"/>
      <c r="H80" s="20"/>
    </row>
    <row r="81" spans="1:8" ht="15">
      <c r="A81" s="6" t="s">
        <v>218</v>
      </c>
      <c r="B81" s="28">
        <v>750</v>
      </c>
      <c r="C81" s="28">
        <f t="shared" si="6"/>
        <v>252000</v>
      </c>
      <c r="D81" s="28">
        <v>1</v>
      </c>
      <c r="E81" s="16">
        <v>0.3</v>
      </c>
      <c r="F81" s="16"/>
      <c r="G81" s="16"/>
      <c r="H81" s="20"/>
    </row>
    <row r="82" spans="1:8" ht="15">
      <c r="A82" s="6" t="s">
        <v>215</v>
      </c>
      <c r="B82" s="28">
        <v>0</v>
      </c>
      <c r="C82" s="28">
        <f t="shared" si="6"/>
        <v>252000</v>
      </c>
      <c r="D82" s="28">
        <v>1</v>
      </c>
      <c r="H82" s="20"/>
    </row>
    <row r="83" spans="1:8" ht="15">
      <c r="A83" s="6" t="s">
        <v>216</v>
      </c>
      <c r="B83">
        <v>0</v>
      </c>
      <c r="C83" s="28">
        <f t="shared" si="6"/>
        <v>252000</v>
      </c>
      <c r="D83">
        <v>1</v>
      </c>
      <c r="H83" s="20"/>
    </row>
    <row r="84" spans="1:8" ht="15">
      <c r="A84" s="6" t="s">
        <v>217</v>
      </c>
      <c r="B84">
        <v>1500</v>
      </c>
      <c r="C84" s="28">
        <f t="shared" si="6"/>
        <v>247500</v>
      </c>
      <c r="D84">
        <v>3</v>
      </c>
      <c r="H84" s="20"/>
    </row>
    <row r="85" spans="1:8" ht="15">
      <c r="A85" s="6" t="s">
        <v>107</v>
      </c>
      <c r="B85" s="28">
        <v>65000</v>
      </c>
      <c r="C85" s="28">
        <f aca="true" t="shared" si="7" ref="C85:C132">C84-B85*D85</f>
        <v>182500</v>
      </c>
      <c r="D85" s="28">
        <v>1</v>
      </c>
      <c r="E85" s="16">
        <v>0.5</v>
      </c>
      <c r="F85" s="16"/>
      <c r="G85" s="16"/>
      <c r="H85" s="20"/>
    </row>
    <row r="86" spans="1:8" ht="15">
      <c r="A86" s="6" t="s">
        <v>66</v>
      </c>
      <c r="B86" s="28">
        <v>2000</v>
      </c>
      <c r="C86" s="28">
        <f t="shared" si="7"/>
        <v>176500</v>
      </c>
      <c r="D86" s="28">
        <v>3</v>
      </c>
      <c r="E86" s="16">
        <f>D86*0.2</f>
        <v>0.6000000000000001</v>
      </c>
      <c r="F86" s="16"/>
      <c r="G86" s="28"/>
      <c r="H86" s="20"/>
    </row>
    <row r="87" spans="1:8" ht="15">
      <c r="A87" s="19" t="s">
        <v>39</v>
      </c>
      <c r="B87" s="28">
        <v>750</v>
      </c>
      <c r="C87" s="28">
        <f t="shared" si="7"/>
        <v>175750</v>
      </c>
      <c r="D87" s="28">
        <v>1</v>
      </c>
      <c r="E87" s="28">
        <v>0.1</v>
      </c>
      <c r="F87" s="16"/>
      <c r="G87" s="16"/>
      <c r="H87" s="20"/>
    </row>
    <row r="88" spans="1:8" ht="15">
      <c r="A88" s="40" t="s">
        <v>35</v>
      </c>
      <c r="B88" s="16"/>
      <c r="C88" s="28">
        <f t="shared" si="7"/>
        <v>175750</v>
      </c>
      <c r="D88" s="16"/>
      <c r="E88" s="16" t="s">
        <v>101</v>
      </c>
      <c r="F88" s="16">
        <f>E89</f>
        <v>0.4</v>
      </c>
      <c r="G88" s="28"/>
      <c r="H88" s="20"/>
    </row>
    <row r="89" spans="1:9" ht="15.75" thickBot="1">
      <c r="A89" s="37" t="s">
        <v>108</v>
      </c>
      <c r="B89" s="38">
        <v>10000</v>
      </c>
      <c r="C89" s="38">
        <f t="shared" si="7"/>
        <v>155750</v>
      </c>
      <c r="D89" s="38">
        <v>2</v>
      </c>
      <c r="E89" s="22">
        <f>D89*0.2</f>
        <v>0.4</v>
      </c>
      <c r="F89" s="22"/>
      <c r="G89" s="38"/>
      <c r="H89" s="23"/>
      <c r="I89" s="16"/>
    </row>
    <row r="90" spans="1:9" ht="15">
      <c r="A90" s="30" t="s">
        <v>109</v>
      </c>
      <c r="B90" s="36"/>
      <c r="C90" s="36">
        <f t="shared" si="7"/>
        <v>155750</v>
      </c>
      <c r="D90" s="36"/>
      <c r="E90" s="17"/>
      <c r="F90" s="17"/>
      <c r="G90" s="17"/>
      <c r="H90" s="17"/>
      <c r="I90" s="18"/>
    </row>
    <row r="91" spans="1:9" ht="15.75" thickBot="1">
      <c r="A91" s="6" t="s">
        <v>111</v>
      </c>
      <c r="B91" s="28">
        <v>1250</v>
      </c>
      <c r="C91" s="28">
        <f t="shared" si="7"/>
        <v>154500</v>
      </c>
      <c r="D91" s="28">
        <v>1</v>
      </c>
      <c r="E91" s="16"/>
      <c r="F91" s="16"/>
      <c r="G91" s="16"/>
      <c r="H91" s="16"/>
      <c r="I91" s="20"/>
    </row>
    <row r="92" spans="1:9" ht="15">
      <c r="A92" s="6" t="s">
        <v>110</v>
      </c>
      <c r="B92" s="28">
        <v>1000</v>
      </c>
      <c r="C92" s="28">
        <f t="shared" si="7"/>
        <v>153500</v>
      </c>
      <c r="D92" s="28">
        <v>1</v>
      </c>
      <c r="E92" s="16"/>
      <c r="F92" s="43" t="s">
        <v>113</v>
      </c>
      <c r="G92" s="17" t="s">
        <v>114</v>
      </c>
      <c r="H92" s="17" t="s">
        <v>115</v>
      </c>
      <c r="I92" s="44" t="s">
        <v>116</v>
      </c>
    </row>
    <row r="93" spans="1:9" ht="15">
      <c r="A93" s="6" t="s">
        <v>112</v>
      </c>
      <c r="B93" s="28">
        <v>1250</v>
      </c>
      <c r="C93" s="28">
        <f t="shared" si="7"/>
        <v>152250</v>
      </c>
      <c r="D93" s="28">
        <v>1</v>
      </c>
      <c r="E93" s="16"/>
      <c r="F93" s="19">
        <v>3</v>
      </c>
      <c r="G93" s="28">
        <v>3</v>
      </c>
      <c r="H93" s="16"/>
      <c r="I93" s="20"/>
    </row>
    <row r="94" spans="1:9" ht="15">
      <c r="A94" s="6" t="s">
        <v>117</v>
      </c>
      <c r="B94" s="28">
        <f>IF(D94&lt;=3,200,500)</f>
        <v>500</v>
      </c>
      <c r="C94" s="28">
        <f t="shared" si="7"/>
        <v>149750</v>
      </c>
      <c r="D94" s="28">
        <v>5</v>
      </c>
      <c r="E94" s="16"/>
      <c r="F94" s="19"/>
      <c r="G94" s="16"/>
      <c r="H94" s="16">
        <v>6</v>
      </c>
      <c r="I94" s="20"/>
    </row>
    <row r="95" spans="1:9" ht="15">
      <c r="A95" s="6" t="s">
        <v>118</v>
      </c>
      <c r="B95" s="28">
        <f>IF(D95&lt;=3,200,500)</f>
        <v>500</v>
      </c>
      <c r="C95" s="28">
        <f t="shared" si="7"/>
        <v>146750</v>
      </c>
      <c r="D95" s="28">
        <v>6</v>
      </c>
      <c r="E95" s="16"/>
      <c r="F95" s="19"/>
      <c r="G95" s="16"/>
      <c r="H95" s="16"/>
      <c r="I95" s="20">
        <v>6</v>
      </c>
    </row>
    <row r="96" spans="1:9" ht="15">
      <c r="A96" s="6" t="s">
        <v>119</v>
      </c>
      <c r="B96" s="28">
        <v>500</v>
      </c>
      <c r="C96" s="28">
        <f t="shared" si="7"/>
        <v>143750</v>
      </c>
      <c r="D96" s="28">
        <v>6</v>
      </c>
      <c r="E96" s="16"/>
      <c r="F96" s="19"/>
      <c r="G96" s="16">
        <v>6</v>
      </c>
      <c r="H96" s="16"/>
      <c r="I96" s="20"/>
    </row>
    <row r="97" spans="1:9" ht="15.75" thickBot="1">
      <c r="A97" s="6" t="s">
        <v>124</v>
      </c>
      <c r="B97" s="28">
        <v>4000</v>
      </c>
      <c r="C97" s="28">
        <f t="shared" si="7"/>
        <v>139750</v>
      </c>
      <c r="D97" s="28">
        <v>1</v>
      </c>
      <c r="E97" s="16"/>
      <c r="F97" s="21">
        <v>5</v>
      </c>
      <c r="G97" s="22">
        <v>6</v>
      </c>
      <c r="H97" s="22">
        <v>5</v>
      </c>
      <c r="I97" s="23">
        <v>6</v>
      </c>
    </row>
    <row r="98" spans="1:9" ht="15">
      <c r="A98" s="6" t="s">
        <v>122</v>
      </c>
      <c r="B98" s="28">
        <v>25</v>
      </c>
      <c r="C98" s="28">
        <f t="shared" si="7"/>
        <v>139600</v>
      </c>
      <c r="D98" s="28">
        <v>6</v>
      </c>
      <c r="E98" s="16"/>
      <c r="F98" s="16"/>
      <c r="G98" s="16"/>
      <c r="H98" s="16"/>
      <c r="I98" s="20"/>
    </row>
    <row r="99" spans="1:9" ht="15">
      <c r="A99" s="6" t="s">
        <v>54</v>
      </c>
      <c r="B99" s="28">
        <v>50</v>
      </c>
      <c r="C99" s="28">
        <f t="shared" si="7"/>
        <v>139550</v>
      </c>
      <c r="D99" s="28">
        <v>1</v>
      </c>
      <c r="E99" s="16"/>
      <c r="F99" s="16"/>
      <c r="G99" s="16"/>
      <c r="H99" s="16"/>
      <c r="I99" s="20"/>
    </row>
    <row r="100" spans="1:9" ht="15">
      <c r="A100" s="6" t="s">
        <v>147</v>
      </c>
      <c r="B100" s="28">
        <v>1250</v>
      </c>
      <c r="C100" s="28">
        <f t="shared" si="7"/>
        <v>138300</v>
      </c>
      <c r="D100" s="28">
        <v>1</v>
      </c>
      <c r="E100" s="16"/>
      <c r="F100" s="16"/>
      <c r="G100" s="16"/>
      <c r="H100" s="16"/>
      <c r="I100" s="20"/>
    </row>
    <row r="101" spans="1:9" ht="15">
      <c r="A101" s="6" t="s">
        <v>159</v>
      </c>
      <c r="B101" s="28">
        <v>0</v>
      </c>
      <c r="C101" s="28">
        <f t="shared" si="7"/>
        <v>138300</v>
      </c>
      <c r="D101" s="28">
        <v>5</v>
      </c>
      <c r="E101" s="16"/>
      <c r="F101" s="16"/>
      <c r="G101" s="16"/>
      <c r="H101" s="16"/>
      <c r="I101" s="20"/>
    </row>
    <row r="102" spans="1:9" ht="15">
      <c r="A102" s="6" t="s">
        <v>160</v>
      </c>
      <c r="B102" s="28">
        <v>0</v>
      </c>
      <c r="C102" s="28">
        <f t="shared" si="7"/>
        <v>138300</v>
      </c>
      <c r="D102" s="28">
        <v>6</v>
      </c>
      <c r="E102" s="16"/>
      <c r="F102" s="16"/>
      <c r="G102" s="16"/>
      <c r="H102" s="16"/>
      <c r="I102" s="20"/>
    </row>
    <row r="103" spans="1:9" ht="15">
      <c r="A103" s="6" t="s">
        <v>120</v>
      </c>
      <c r="B103" s="16">
        <v>250</v>
      </c>
      <c r="C103" s="28">
        <f t="shared" si="7"/>
        <v>138050</v>
      </c>
      <c r="D103" s="28">
        <v>1</v>
      </c>
      <c r="E103" s="16"/>
      <c r="F103" s="16"/>
      <c r="G103" s="16"/>
      <c r="H103" s="16"/>
      <c r="I103" s="20"/>
    </row>
    <row r="104" spans="1:9" ht="15">
      <c r="A104" s="6" t="s">
        <v>121</v>
      </c>
      <c r="B104" s="16">
        <v>15000</v>
      </c>
      <c r="C104" s="28">
        <f t="shared" si="7"/>
        <v>123050</v>
      </c>
      <c r="D104" s="28">
        <v>1</v>
      </c>
      <c r="E104" s="16"/>
      <c r="F104" s="16"/>
      <c r="G104" s="16"/>
      <c r="H104" s="16"/>
      <c r="I104" s="20"/>
    </row>
    <row r="105" spans="1:9" ht="15.75" thickBot="1">
      <c r="A105" s="6" t="s">
        <v>122</v>
      </c>
      <c r="B105" s="28">
        <v>25</v>
      </c>
      <c r="C105" s="28">
        <f t="shared" si="7"/>
        <v>122900</v>
      </c>
      <c r="D105" s="28">
        <v>6</v>
      </c>
      <c r="E105" s="16"/>
      <c r="F105" s="16"/>
      <c r="G105" s="16"/>
      <c r="H105" s="16"/>
      <c r="I105" s="20"/>
    </row>
    <row r="106" spans="1:9" ht="15">
      <c r="A106" s="6" t="s">
        <v>123</v>
      </c>
      <c r="B106" s="28">
        <v>500</v>
      </c>
      <c r="C106" s="28">
        <f t="shared" si="7"/>
        <v>122400</v>
      </c>
      <c r="D106" s="28">
        <v>1</v>
      </c>
      <c r="E106" s="16"/>
      <c r="F106" s="43" t="s">
        <v>113</v>
      </c>
      <c r="G106" s="17" t="s">
        <v>114</v>
      </c>
      <c r="H106" s="17" t="s">
        <v>115</v>
      </c>
      <c r="I106" s="44" t="s">
        <v>116</v>
      </c>
    </row>
    <row r="107" spans="1:9" ht="15.75" thickBot="1">
      <c r="A107" s="6" t="s">
        <v>124</v>
      </c>
      <c r="B107" s="28">
        <v>4000</v>
      </c>
      <c r="C107" s="28">
        <f t="shared" si="7"/>
        <v>118400</v>
      </c>
      <c r="D107" s="28">
        <v>1</v>
      </c>
      <c r="E107" s="28"/>
      <c r="F107" s="37">
        <v>5</v>
      </c>
      <c r="G107" s="38" t="s">
        <v>231</v>
      </c>
      <c r="H107" s="38">
        <v>5</v>
      </c>
      <c r="I107" s="42">
        <v>6</v>
      </c>
    </row>
    <row r="108" spans="1:9" ht="15">
      <c r="A108" s="6" t="s">
        <v>146</v>
      </c>
      <c r="B108" s="28">
        <v>50</v>
      </c>
      <c r="C108" s="28">
        <f t="shared" si="7"/>
        <v>118350</v>
      </c>
      <c r="D108" s="28">
        <v>1</v>
      </c>
      <c r="E108" s="16"/>
      <c r="F108" s="16"/>
      <c r="G108" s="16"/>
      <c r="H108" s="16"/>
      <c r="I108" s="20"/>
    </row>
    <row r="109" spans="1:9" ht="15">
      <c r="A109" s="6" t="s">
        <v>148</v>
      </c>
      <c r="B109" s="28">
        <v>200</v>
      </c>
      <c r="C109" s="28">
        <f t="shared" si="7"/>
        <v>118150</v>
      </c>
      <c r="D109" s="28">
        <v>1</v>
      </c>
      <c r="E109" s="16"/>
      <c r="F109" s="16"/>
      <c r="G109" s="16"/>
      <c r="H109" s="16"/>
      <c r="I109" s="20"/>
    </row>
    <row r="110" spans="1:9" ht="15">
      <c r="A110" s="6" t="s">
        <v>149</v>
      </c>
      <c r="B110" s="28">
        <v>1000</v>
      </c>
      <c r="C110" s="16">
        <f t="shared" si="7"/>
        <v>117150</v>
      </c>
      <c r="D110" s="28">
        <v>1</v>
      </c>
      <c r="E110" s="16"/>
      <c r="F110" s="16"/>
      <c r="G110" s="16"/>
      <c r="H110" s="16"/>
      <c r="I110" s="20"/>
    </row>
    <row r="111" spans="1:9" ht="15.75" thickBot="1">
      <c r="A111" s="37" t="s">
        <v>205</v>
      </c>
      <c r="B111" s="38">
        <v>250</v>
      </c>
      <c r="C111" s="22">
        <f t="shared" si="7"/>
        <v>116900</v>
      </c>
      <c r="D111" s="38">
        <v>1</v>
      </c>
      <c r="E111" s="22"/>
      <c r="F111" s="22"/>
      <c r="G111" s="22"/>
      <c r="H111" s="22"/>
      <c r="I111" s="23"/>
    </row>
    <row r="112" spans="1:9" ht="15">
      <c r="A112" s="26" t="s">
        <v>51</v>
      </c>
      <c r="B112" s="28"/>
      <c r="C112" s="28">
        <f t="shared" si="7"/>
        <v>116900</v>
      </c>
      <c r="D112" s="41"/>
      <c r="E112" s="28"/>
      <c r="F112" s="16"/>
      <c r="G112" s="16"/>
      <c r="H112" s="16"/>
      <c r="I112" s="16"/>
    </row>
    <row r="113" spans="1:9" ht="15">
      <c r="A113" s="6" t="s">
        <v>52</v>
      </c>
      <c r="B113" s="28">
        <v>3000</v>
      </c>
      <c r="C113" s="28">
        <f t="shared" si="7"/>
        <v>113900</v>
      </c>
      <c r="D113" s="41">
        <v>1</v>
      </c>
      <c r="E113" s="28"/>
      <c r="F113" s="16"/>
      <c r="G113" s="16"/>
      <c r="H113" s="16"/>
      <c r="I113" s="31"/>
    </row>
    <row r="114" spans="1:9" ht="15">
      <c r="A114" s="6" t="s">
        <v>125</v>
      </c>
      <c r="B114" s="28">
        <v>800</v>
      </c>
      <c r="C114" s="28">
        <f t="shared" si="7"/>
        <v>113100</v>
      </c>
      <c r="D114" s="41">
        <v>1</v>
      </c>
      <c r="E114" s="28"/>
      <c r="F114" s="16"/>
      <c r="G114" s="16"/>
      <c r="H114" s="16"/>
      <c r="I114" s="16"/>
    </row>
    <row r="115" spans="1:9" ht="15">
      <c r="A115" s="6" t="s">
        <v>126</v>
      </c>
      <c r="B115" s="28">
        <v>0</v>
      </c>
      <c r="C115" s="28">
        <f t="shared" si="7"/>
        <v>113100</v>
      </c>
      <c r="D115" s="41">
        <v>1</v>
      </c>
      <c r="E115" s="28"/>
      <c r="F115" s="28"/>
      <c r="G115" s="16"/>
      <c r="H115" s="16"/>
      <c r="I115" s="16"/>
    </row>
    <row r="116" spans="1:9" ht="15">
      <c r="A116" s="6" t="s">
        <v>127</v>
      </c>
      <c r="B116" s="28">
        <v>0</v>
      </c>
      <c r="C116" s="28">
        <f t="shared" si="7"/>
        <v>113100</v>
      </c>
      <c r="D116" s="41">
        <v>1</v>
      </c>
      <c r="E116" s="16"/>
      <c r="F116" s="16"/>
      <c r="G116" s="16"/>
      <c r="H116" s="16"/>
      <c r="I116" s="16"/>
    </row>
    <row r="117" spans="1:9" ht="15">
      <c r="A117" s="6" t="s">
        <v>128</v>
      </c>
      <c r="B117" s="28">
        <v>0</v>
      </c>
      <c r="C117" s="28">
        <f t="shared" si="7"/>
        <v>113100</v>
      </c>
      <c r="D117" s="41">
        <v>1</v>
      </c>
      <c r="E117" s="16"/>
      <c r="F117" s="16"/>
      <c r="G117" s="16"/>
      <c r="H117" s="16"/>
      <c r="I117" s="16"/>
    </row>
    <row r="118" spans="1:9" ht="15">
      <c r="A118" s="6" t="s">
        <v>53</v>
      </c>
      <c r="B118" s="16">
        <v>400</v>
      </c>
      <c r="C118" s="28">
        <f t="shared" si="7"/>
        <v>112700</v>
      </c>
      <c r="D118" s="20">
        <v>1</v>
      </c>
      <c r="E118" s="16"/>
      <c r="F118" s="16"/>
      <c r="G118" s="16"/>
      <c r="H118" s="16"/>
      <c r="I118" s="16"/>
    </row>
    <row r="119" spans="1:9" ht="15">
      <c r="A119" s="6" t="s">
        <v>133</v>
      </c>
      <c r="B119" s="28">
        <v>100</v>
      </c>
      <c r="C119" s="28">
        <f t="shared" si="7"/>
        <v>112600</v>
      </c>
      <c r="D119" s="41">
        <v>1</v>
      </c>
      <c r="E119" s="16"/>
      <c r="F119" s="16"/>
      <c r="G119" s="16"/>
      <c r="H119" s="16"/>
      <c r="I119" s="16"/>
    </row>
    <row r="120" spans="1:9" ht="15">
      <c r="A120" s="6" t="s">
        <v>54</v>
      </c>
      <c r="B120" s="16">
        <v>50</v>
      </c>
      <c r="C120" s="28">
        <f t="shared" si="7"/>
        <v>112550</v>
      </c>
      <c r="D120" s="20">
        <v>1</v>
      </c>
      <c r="E120" s="16"/>
      <c r="F120" s="16"/>
      <c r="G120" s="16"/>
      <c r="H120" s="16"/>
      <c r="I120" s="16"/>
    </row>
    <row r="121" spans="1:9" ht="15">
      <c r="A121" s="24" t="s">
        <v>129</v>
      </c>
      <c r="B121" s="16">
        <v>5</v>
      </c>
      <c r="C121" s="28">
        <f t="shared" si="7"/>
        <v>112520</v>
      </c>
      <c r="D121" s="20">
        <f>SUM(D122:D124)</f>
        <v>6</v>
      </c>
      <c r="E121" s="16"/>
      <c r="F121" s="16"/>
      <c r="G121" s="16"/>
      <c r="H121" s="16"/>
      <c r="I121" s="28"/>
    </row>
    <row r="122" spans="1:9" ht="15">
      <c r="A122" s="6" t="s">
        <v>130</v>
      </c>
      <c r="B122" s="16">
        <v>90</v>
      </c>
      <c r="C122" s="28">
        <f t="shared" si="7"/>
        <v>112250</v>
      </c>
      <c r="D122" s="20">
        <v>3</v>
      </c>
      <c r="E122" s="16"/>
      <c r="F122" s="31"/>
      <c r="G122" s="16"/>
      <c r="H122" s="16"/>
      <c r="I122" s="16"/>
    </row>
    <row r="123" spans="1:9" ht="15">
      <c r="A123" s="6" t="s">
        <v>131</v>
      </c>
      <c r="B123" s="28">
        <v>240</v>
      </c>
      <c r="C123" s="28">
        <f t="shared" si="7"/>
        <v>112010</v>
      </c>
      <c r="D123" s="20">
        <v>1</v>
      </c>
      <c r="E123" s="16"/>
      <c r="F123" s="34"/>
      <c r="G123" s="16"/>
      <c r="H123" s="16"/>
      <c r="I123" s="31"/>
    </row>
    <row r="124" spans="1:9" ht="15.75" thickBot="1">
      <c r="A124" s="6" t="s">
        <v>132</v>
      </c>
      <c r="B124" s="28">
        <v>60</v>
      </c>
      <c r="C124" s="28">
        <f t="shared" si="7"/>
        <v>111890</v>
      </c>
      <c r="D124" s="41">
        <v>2</v>
      </c>
      <c r="E124" s="16"/>
      <c r="F124" s="34"/>
      <c r="G124" s="31"/>
      <c r="H124" s="31"/>
      <c r="I124" s="34"/>
    </row>
    <row r="125" spans="1:9" ht="15">
      <c r="A125" s="39" t="s">
        <v>48</v>
      </c>
      <c r="B125" s="17"/>
      <c r="C125" s="36">
        <f t="shared" si="7"/>
        <v>111890</v>
      </c>
      <c r="D125" s="17"/>
      <c r="E125" s="17" t="s">
        <v>49</v>
      </c>
      <c r="F125" s="45" t="s">
        <v>50</v>
      </c>
      <c r="G125" s="31"/>
      <c r="H125" s="31"/>
      <c r="I125" s="31"/>
    </row>
    <row r="126" spans="1:9" ht="15">
      <c r="A126" s="6" t="s">
        <v>140</v>
      </c>
      <c r="B126" s="28">
        <v>200</v>
      </c>
      <c r="C126" s="28">
        <f t="shared" si="7"/>
        <v>111690</v>
      </c>
      <c r="D126" s="28">
        <v>1</v>
      </c>
      <c r="E126" s="16">
        <v>2</v>
      </c>
      <c r="F126" s="46">
        <v>2</v>
      </c>
      <c r="G126" s="31"/>
      <c r="H126" s="34"/>
      <c r="I126" s="31"/>
    </row>
    <row r="127" spans="1:9" ht="15">
      <c r="A127" s="6" t="s">
        <v>134</v>
      </c>
      <c r="B127" s="28">
        <v>1600</v>
      </c>
      <c r="C127" s="28">
        <f t="shared" si="7"/>
        <v>110090</v>
      </c>
      <c r="D127" s="28">
        <v>1</v>
      </c>
      <c r="E127" s="16" t="s">
        <v>136</v>
      </c>
      <c r="F127" s="33" t="s">
        <v>135</v>
      </c>
      <c r="G127" s="31"/>
      <c r="H127" s="31"/>
      <c r="I127" s="31"/>
    </row>
    <row r="128" spans="1:9" ht="15">
      <c r="A128" s="6" t="s">
        <v>137</v>
      </c>
      <c r="B128" s="28">
        <v>200</v>
      </c>
      <c r="C128" s="28">
        <f t="shared" si="7"/>
        <v>109890</v>
      </c>
      <c r="D128" s="28">
        <v>1</v>
      </c>
      <c r="E128" s="16">
        <v>0</v>
      </c>
      <c r="F128" s="46">
        <v>1</v>
      </c>
      <c r="G128" s="31"/>
      <c r="H128" s="31"/>
      <c r="I128" s="31"/>
    </row>
    <row r="129" spans="1:9" ht="15">
      <c r="A129" s="6" t="s">
        <v>138</v>
      </c>
      <c r="B129" s="28">
        <v>150</v>
      </c>
      <c r="C129" s="28">
        <f t="shared" si="7"/>
        <v>109740</v>
      </c>
      <c r="D129" s="28">
        <v>1</v>
      </c>
      <c r="E129" s="16">
        <v>0</v>
      </c>
      <c r="F129" s="46">
        <v>1</v>
      </c>
      <c r="G129" s="31"/>
      <c r="H129" s="31"/>
      <c r="I129" s="31"/>
    </row>
    <row r="130" spans="1:9" ht="15">
      <c r="A130" s="6" t="s">
        <v>189</v>
      </c>
      <c r="B130" s="28">
        <v>350</v>
      </c>
      <c r="C130" s="28">
        <f t="shared" si="7"/>
        <v>109390</v>
      </c>
      <c r="D130" s="28">
        <v>1</v>
      </c>
      <c r="E130" s="28">
        <v>1</v>
      </c>
      <c r="F130" s="47">
        <v>1</v>
      </c>
      <c r="G130" s="31"/>
      <c r="H130" s="31"/>
      <c r="I130" s="31"/>
    </row>
    <row r="131" spans="1:9" ht="15">
      <c r="A131" s="19" t="s">
        <v>139</v>
      </c>
      <c r="B131" s="28">
        <v>200</v>
      </c>
      <c r="C131" s="28">
        <f t="shared" si="7"/>
        <v>109190</v>
      </c>
      <c r="D131" s="28">
        <v>1</v>
      </c>
      <c r="E131" s="28">
        <v>1</v>
      </c>
      <c r="F131" s="47">
        <v>1</v>
      </c>
      <c r="G131" s="31"/>
      <c r="H131" s="31"/>
      <c r="I131" s="16"/>
    </row>
    <row r="132" spans="1:6" ht="15.75" thickBot="1">
      <c r="A132" s="19"/>
      <c r="B132" s="16"/>
      <c r="C132" s="28">
        <f t="shared" si="7"/>
        <v>109190</v>
      </c>
      <c r="D132" s="16"/>
      <c r="E132" s="28">
        <v>10</v>
      </c>
      <c r="F132" s="47">
        <v>8</v>
      </c>
    </row>
    <row r="133" spans="1:9" ht="15">
      <c r="A133" s="30" t="s">
        <v>55</v>
      </c>
      <c r="B133" s="17"/>
      <c r="C133" s="36">
        <f aca="true" t="shared" si="8" ref="C133:C161">C132-B133*D133</f>
        <v>109190</v>
      </c>
      <c r="D133" s="17"/>
      <c r="E133" s="17"/>
      <c r="F133" s="18"/>
      <c r="G133" s="16"/>
      <c r="H133" s="16"/>
      <c r="I133" s="16"/>
    </row>
    <row r="134" spans="1:9" ht="15">
      <c r="A134" s="6" t="s">
        <v>56</v>
      </c>
      <c r="B134" s="16">
        <v>8000</v>
      </c>
      <c r="C134" s="28">
        <f t="shared" si="8"/>
        <v>101190</v>
      </c>
      <c r="D134" s="16">
        <v>1</v>
      </c>
      <c r="E134" s="16" t="s">
        <v>83</v>
      </c>
      <c r="F134" s="20">
        <v>6</v>
      </c>
      <c r="G134" s="16"/>
      <c r="H134" s="16"/>
      <c r="I134" s="16"/>
    </row>
    <row r="135" spans="1:9" ht="15">
      <c r="A135" s="6" t="s">
        <v>141</v>
      </c>
      <c r="B135" s="16">
        <v>0</v>
      </c>
      <c r="C135" s="28">
        <f t="shared" si="8"/>
        <v>101190</v>
      </c>
      <c r="D135" s="16">
        <v>1</v>
      </c>
      <c r="E135" s="16"/>
      <c r="F135" s="20"/>
      <c r="G135" s="16"/>
      <c r="H135" s="16"/>
      <c r="I135" s="16"/>
    </row>
    <row r="136" spans="1:9" ht="15">
      <c r="A136" s="6" t="s">
        <v>57</v>
      </c>
      <c r="B136" s="28">
        <v>0</v>
      </c>
      <c r="C136" s="28">
        <f t="shared" si="8"/>
        <v>101190</v>
      </c>
      <c r="D136" s="28">
        <v>1</v>
      </c>
      <c r="E136" s="16"/>
      <c r="F136" s="20"/>
      <c r="G136" s="16"/>
      <c r="H136" s="16"/>
      <c r="I136" s="16"/>
    </row>
    <row r="137" spans="1:9" ht="15">
      <c r="A137" s="6" t="s">
        <v>142</v>
      </c>
      <c r="B137" s="28">
        <v>3000</v>
      </c>
      <c r="C137" s="28">
        <f t="shared" si="8"/>
        <v>98190</v>
      </c>
      <c r="D137" s="28">
        <v>1</v>
      </c>
      <c r="E137" s="16"/>
      <c r="F137" s="20">
        <v>1</v>
      </c>
      <c r="G137" s="16"/>
      <c r="H137" s="16"/>
      <c r="I137" s="16"/>
    </row>
    <row r="138" spans="1:9" ht="15">
      <c r="A138" s="6" t="s">
        <v>59</v>
      </c>
      <c r="B138" s="28">
        <v>250</v>
      </c>
      <c r="C138" s="28">
        <f t="shared" si="8"/>
        <v>96690</v>
      </c>
      <c r="D138" s="28">
        <v>6</v>
      </c>
      <c r="E138" s="16"/>
      <c r="F138" s="20">
        <v>1</v>
      </c>
      <c r="G138" s="16"/>
      <c r="H138" s="16"/>
      <c r="I138" s="16"/>
    </row>
    <row r="139" spans="1:9" ht="15">
      <c r="A139" s="6" t="s">
        <v>58</v>
      </c>
      <c r="B139" s="28">
        <v>1000</v>
      </c>
      <c r="C139" s="28">
        <f t="shared" si="8"/>
        <v>95690</v>
      </c>
      <c r="D139" s="28">
        <v>1</v>
      </c>
      <c r="E139" s="16"/>
      <c r="F139" s="20"/>
      <c r="G139" s="16"/>
      <c r="H139" s="16"/>
      <c r="I139" s="16"/>
    </row>
    <row r="140" spans="1:9" ht="15.75" thickBot="1">
      <c r="A140" s="37" t="s">
        <v>143</v>
      </c>
      <c r="B140" s="38">
        <v>500</v>
      </c>
      <c r="C140" s="38">
        <f t="shared" si="8"/>
        <v>95190</v>
      </c>
      <c r="D140" s="38">
        <v>1</v>
      </c>
      <c r="E140" s="22"/>
      <c r="F140" s="23"/>
      <c r="G140" s="16"/>
      <c r="H140" s="16"/>
      <c r="I140" s="16"/>
    </row>
    <row r="141" spans="1:8" ht="15">
      <c r="A141" s="30" t="s">
        <v>145</v>
      </c>
      <c r="B141" s="17"/>
      <c r="C141" s="36">
        <f t="shared" si="8"/>
        <v>95190</v>
      </c>
      <c r="D141" s="18"/>
      <c r="E141" s="16"/>
      <c r="F141" s="16"/>
      <c r="G141" s="16"/>
      <c r="H141" s="16"/>
    </row>
    <row r="142" spans="1:8" ht="15">
      <c r="A142" s="48" t="s">
        <v>150</v>
      </c>
      <c r="B142" s="28">
        <v>500</v>
      </c>
      <c r="C142" s="28">
        <f t="shared" si="8"/>
        <v>92190</v>
      </c>
      <c r="D142" s="41">
        <v>6</v>
      </c>
      <c r="E142" s="16"/>
      <c r="F142" s="16"/>
      <c r="G142" s="16"/>
      <c r="H142" s="16"/>
    </row>
    <row r="143" spans="1:8" ht="15">
      <c r="A143" s="19" t="s">
        <v>60</v>
      </c>
      <c r="B143" s="28">
        <v>200</v>
      </c>
      <c r="C143" s="28">
        <f t="shared" si="8"/>
        <v>90990</v>
      </c>
      <c r="D143" s="41">
        <v>6</v>
      </c>
      <c r="E143" s="16"/>
      <c r="F143" s="16"/>
      <c r="G143" s="16"/>
      <c r="H143" s="16"/>
    </row>
    <row r="144" spans="1:7" ht="15">
      <c r="A144" s="19" t="s">
        <v>61</v>
      </c>
      <c r="B144" s="28">
        <v>150</v>
      </c>
      <c r="C144" s="28">
        <f t="shared" si="8"/>
        <v>90840</v>
      </c>
      <c r="D144" s="41">
        <v>1</v>
      </c>
      <c r="E144" s="16"/>
      <c r="F144" s="16"/>
      <c r="G144" s="16"/>
    </row>
    <row r="145" spans="1:7" ht="15">
      <c r="A145" s="19" t="s">
        <v>151</v>
      </c>
      <c r="B145" s="28">
        <v>25</v>
      </c>
      <c r="C145" s="28">
        <f t="shared" si="8"/>
        <v>90765</v>
      </c>
      <c r="D145" s="41">
        <v>3</v>
      </c>
      <c r="E145" s="16"/>
      <c r="F145" s="16"/>
      <c r="G145" s="16"/>
    </row>
    <row r="146" spans="1:7" ht="15">
      <c r="A146" s="19" t="s">
        <v>206</v>
      </c>
      <c r="B146" s="28">
        <v>100</v>
      </c>
      <c r="C146" s="28">
        <f t="shared" si="8"/>
        <v>90165</v>
      </c>
      <c r="D146" s="41">
        <v>6</v>
      </c>
      <c r="E146" s="16"/>
      <c r="F146" s="16"/>
      <c r="G146" s="16"/>
    </row>
    <row r="147" spans="1:7" ht="15">
      <c r="A147" s="6" t="s">
        <v>211</v>
      </c>
      <c r="B147" s="28">
        <v>100</v>
      </c>
      <c r="C147" s="28">
        <f t="shared" si="8"/>
        <v>89565</v>
      </c>
      <c r="D147" s="41">
        <v>6</v>
      </c>
      <c r="E147" s="16"/>
      <c r="F147" s="16"/>
      <c r="G147" s="16"/>
    </row>
    <row r="148" spans="1:8" ht="15">
      <c r="A148" s="19" t="s">
        <v>210</v>
      </c>
      <c r="B148" s="28">
        <v>100</v>
      </c>
      <c r="C148" s="28">
        <f t="shared" si="8"/>
        <v>88965</v>
      </c>
      <c r="D148" s="41">
        <v>6</v>
      </c>
      <c r="E148" s="16"/>
      <c r="F148" s="16"/>
      <c r="G148" s="16"/>
      <c r="H148" s="16"/>
    </row>
    <row r="149" spans="1:8" ht="15">
      <c r="A149" s="19" t="s">
        <v>152</v>
      </c>
      <c r="B149" s="28">
        <v>6000</v>
      </c>
      <c r="C149" s="28">
        <f t="shared" si="8"/>
        <v>76965</v>
      </c>
      <c r="D149" s="41">
        <v>2</v>
      </c>
      <c r="E149" s="16"/>
      <c r="F149" s="16"/>
      <c r="G149" s="16"/>
      <c r="H149" s="16"/>
    </row>
    <row r="150" spans="1:8" ht="15">
      <c r="A150" s="19" t="s">
        <v>63</v>
      </c>
      <c r="B150" s="28">
        <v>50</v>
      </c>
      <c r="C150" s="28">
        <f t="shared" si="8"/>
        <v>76915</v>
      </c>
      <c r="D150" s="41">
        <v>1</v>
      </c>
      <c r="E150" s="16"/>
      <c r="F150" s="16"/>
      <c r="G150" s="16"/>
      <c r="H150" s="16"/>
    </row>
    <row r="151" spans="1:8" ht="15">
      <c r="A151" s="6" t="s">
        <v>153</v>
      </c>
      <c r="B151" s="28">
        <v>1</v>
      </c>
      <c r="C151" s="28">
        <f t="shared" si="8"/>
        <v>76900</v>
      </c>
      <c r="D151" s="20">
        <v>15</v>
      </c>
      <c r="E151" s="16"/>
      <c r="F151" s="16"/>
      <c r="G151" s="16"/>
      <c r="H151" s="16"/>
    </row>
    <row r="152" spans="1:8" ht="15">
      <c r="A152" s="6" t="s">
        <v>64</v>
      </c>
      <c r="B152" s="28">
        <v>200</v>
      </c>
      <c r="C152" s="28">
        <f t="shared" si="8"/>
        <v>76700</v>
      </c>
      <c r="D152" s="41">
        <v>1</v>
      </c>
      <c r="E152" s="16"/>
      <c r="F152" s="16"/>
      <c r="G152" s="16"/>
      <c r="H152" s="16"/>
    </row>
    <row r="153" spans="1:8" ht="15">
      <c r="A153" s="6" t="s">
        <v>86</v>
      </c>
      <c r="B153" s="28">
        <v>25</v>
      </c>
      <c r="C153" s="28">
        <f t="shared" si="8"/>
        <v>76650</v>
      </c>
      <c r="D153" s="41">
        <v>2</v>
      </c>
      <c r="E153" s="16"/>
      <c r="F153" s="16"/>
      <c r="G153" s="16"/>
      <c r="H153" s="16"/>
    </row>
    <row r="154" spans="1:8" ht="15">
      <c r="A154" s="6" t="s">
        <v>155</v>
      </c>
      <c r="B154" s="28">
        <v>70</v>
      </c>
      <c r="C154" s="28">
        <f t="shared" si="8"/>
        <v>76580</v>
      </c>
      <c r="D154" s="41">
        <v>1</v>
      </c>
      <c r="E154" s="16"/>
      <c r="F154" s="16"/>
      <c r="G154" s="16"/>
      <c r="H154" s="16"/>
    </row>
    <row r="155" spans="1:5" ht="15">
      <c r="A155" s="6" t="s">
        <v>71</v>
      </c>
      <c r="B155" s="28">
        <v>100</v>
      </c>
      <c r="C155" s="28">
        <f t="shared" si="8"/>
        <v>75980</v>
      </c>
      <c r="D155" s="41">
        <v>6</v>
      </c>
      <c r="E155" s="16"/>
    </row>
    <row r="156" spans="1:5" ht="15">
      <c r="A156" s="6" t="s">
        <v>72</v>
      </c>
      <c r="B156" s="28">
        <v>500</v>
      </c>
      <c r="C156" s="28">
        <f t="shared" si="8"/>
        <v>75480</v>
      </c>
      <c r="D156" s="41">
        <v>1</v>
      </c>
      <c r="E156" s="16"/>
    </row>
    <row r="157" spans="1:5" ht="15">
      <c r="A157" s="6" t="s">
        <v>156</v>
      </c>
      <c r="B157" s="28">
        <v>200</v>
      </c>
      <c r="C157" s="28">
        <f t="shared" si="8"/>
        <v>73880</v>
      </c>
      <c r="D157" s="41">
        <v>8</v>
      </c>
      <c r="E157" s="16"/>
    </row>
    <row r="158" spans="1:5" ht="15">
      <c r="A158" s="6" t="s">
        <v>157</v>
      </c>
      <c r="B158" s="28">
        <v>300</v>
      </c>
      <c r="C158" s="28">
        <f t="shared" si="8"/>
        <v>73580</v>
      </c>
      <c r="D158" s="41">
        <v>1</v>
      </c>
      <c r="E158" s="16"/>
    </row>
    <row r="159" spans="1:8" ht="15">
      <c r="A159" s="6" t="s">
        <v>65</v>
      </c>
      <c r="B159" s="28">
        <v>100</v>
      </c>
      <c r="C159" s="28">
        <f t="shared" si="8"/>
        <v>72980</v>
      </c>
      <c r="D159" s="41">
        <v>6</v>
      </c>
      <c r="E159" s="16"/>
      <c r="F159" s="16"/>
      <c r="G159" s="16"/>
      <c r="H159" s="16"/>
    </row>
    <row r="160" spans="1:8" ht="15">
      <c r="A160" s="6" t="s">
        <v>230</v>
      </c>
      <c r="B160" s="28">
        <v>50</v>
      </c>
      <c r="C160" s="28">
        <f t="shared" si="8"/>
        <v>72880</v>
      </c>
      <c r="D160" s="41">
        <v>2</v>
      </c>
      <c r="H160" s="16"/>
    </row>
    <row r="161" spans="1:7" ht="15">
      <c r="A161" s="6" t="s">
        <v>158</v>
      </c>
      <c r="B161" s="28">
        <v>5000</v>
      </c>
      <c r="C161" s="28">
        <f t="shared" si="8"/>
        <v>67880</v>
      </c>
      <c r="D161" s="41">
        <v>1</v>
      </c>
      <c r="E161" s="16"/>
      <c r="F161" s="16"/>
      <c r="G161" s="16"/>
    </row>
    <row r="162" spans="1:8" ht="15">
      <c r="A162" s="6" t="s">
        <v>188</v>
      </c>
      <c r="B162" s="28">
        <v>1</v>
      </c>
      <c r="C162" s="28">
        <f aca="true" t="shared" si="9" ref="C162:C175">C161-B162*D162</f>
        <v>67855</v>
      </c>
      <c r="D162" s="20">
        <v>25</v>
      </c>
      <c r="G162" s="16"/>
      <c r="H162" s="16"/>
    </row>
    <row r="163" spans="1:7" ht="15">
      <c r="A163" s="6" t="s">
        <v>78</v>
      </c>
      <c r="B163" s="28">
        <v>110</v>
      </c>
      <c r="C163" s="28">
        <f t="shared" si="9"/>
        <v>67525</v>
      </c>
      <c r="D163" s="41">
        <v>3</v>
      </c>
      <c r="E163" t="s">
        <v>220</v>
      </c>
      <c r="G163" s="16"/>
    </row>
    <row r="164" spans="1:5" ht="15">
      <c r="A164" s="6" t="s">
        <v>219</v>
      </c>
      <c r="B164" s="28">
        <v>10</v>
      </c>
      <c r="C164" s="28">
        <f t="shared" si="9"/>
        <v>67345</v>
      </c>
      <c r="D164" s="20">
        <v>18</v>
      </c>
      <c r="E164" t="s">
        <v>221</v>
      </c>
    </row>
    <row r="165" spans="1:5" ht="15">
      <c r="A165" s="6" t="s">
        <v>222</v>
      </c>
      <c r="B165" s="28">
        <v>100</v>
      </c>
      <c r="C165" s="28">
        <f t="shared" si="9"/>
        <v>67145</v>
      </c>
      <c r="D165" s="20">
        <v>2</v>
      </c>
      <c r="E165" s="35" t="s">
        <v>223</v>
      </c>
    </row>
    <row r="166" spans="1:5" ht="15">
      <c r="A166" s="6" t="s">
        <v>224</v>
      </c>
      <c r="B166" s="28">
        <v>50</v>
      </c>
      <c r="C166" s="28">
        <f t="shared" si="9"/>
        <v>66795</v>
      </c>
      <c r="D166" s="20">
        <v>7</v>
      </c>
      <c r="E166" s="49" t="s">
        <v>225</v>
      </c>
    </row>
    <row r="167" spans="1:5" ht="15">
      <c r="A167" s="6" t="s">
        <v>226</v>
      </c>
      <c r="B167" s="28">
        <v>5</v>
      </c>
      <c r="C167" s="28">
        <f t="shared" si="9"/>
        <v>66695</v>
      </c>
      <c r="D167" s="20">
        <v>20</v>
      </c>
      <c r="E167" s="49" t="s">
        <v>227</v>
      </c>
    </row>
    <row r="168" spans="1:5" ht="15">
      <c r="A168" s="6" t="s">
        <v>228</v>
      </c>
      <c r="B168" s="28">
        <v>150</v>
      </c>
      <c r="C168" s="28">
        <f t="shared" si="9"/>
        <v>66395</v>
      </c>
      <c r="D168" s="20">
        <v>2</v>
      </c>
      <c r="E168" s="49" t="s">
        <v>229</v>
      </c>
    </row>
    <row r="169" spans="1:8" ht="15">
      <c r="A169" s="6" t="s">
        <v>194</v>
      </c>
      <c r="B169" s="16"/>
      <c r="C169" s="28">
        <f t="shared" si="9"/>
        <v>66395</v>
      </c>
      <c r="D169" s="20"/>
      <c r="E169" s="16"/>
      <c r="F169" s="16"/>
      <c r="G169" s="16"/>
      <c r="H169" s="16"/>
    </row>
    <row r="170" spans="1:8" ht="15">
      <c r="A170" s="19" t="s">
        <v>192</v>
      </c>
      <c r="B170" s="16">
        <v>50</v>
      </c>
      <c r="C170" s="28">
        <f t="shared" si="9"/>
        <v>66345</v>
      </c>
      <c r="D170" s="20">
        <v>1</v>
      </c>
      <c r="E170" s="16"/>
      <c r="F170" s="16"/>
      <c r="G170" s="16"/>
      <c r="H170" s="28"/>
    </row>
    <row r="171" spans="1:8" ht="15">
      <c r="A171" s="19" t="s">
        <v>193</v>
      </c>
      <c r="B171" s="16">
        <v>50</v>
      </c>
      <c r="C171" s="28">
        <f t="shared" si="9"/>
        <v>66295</v>
      </c>
      <c r="D171" s="20">
        <v>1</v>
      </c>
      <c r="E171" s="16"/>
      <c r="F171" s="16"/>
      <c r="G171" s="16"/>
      <c r="H171" s="16"/>
    </row>
    <row r="172" spans="1:8" ht="15">
      <c r="A172" s="6" t="s">
        <v>194</v>
      </c>
      <c r="B172" s="28"/>
      <c r="C172" s="28">
        <f t="shared" si="9"/>
        <v>66295</v>
      </c>
      <c r="D172" s="41"/>
      <c r="E172" s="16"/>
      <c r="F172" s="16"/>
      <c r="G172" s="16"/>
      <c r="H172" s="16"/>
    </row>
    <row r="173" spans="1:8" ht="15">
      <c r="A173" s="6" t="s">
        <v>84</v>
      </c>
      <c r="B173" s="28">
        <v>25</v>
      </c>
      <c r="C173" s="28">
        <f t="shared" si="9"/>
        <v>66145</v>
      </c>
      <c r="D173" s="41">
        <v>6</v>
      </c>
      <c r="E173" s="16"/>
      <c r="F173" s="16"/>
      <c r="G173" s="16"/>
      <c r="H173" s="16"/>
    </row>
    <row r="174" spans="1:12" ht="15.75" thickBot="1">
      <c r="A174" s="6" t="s">
        <v>212</v>
      </c>
      <c r="B174" s="28">
        <v>5</v>
      </c>
      <c r="C174">
        <f t="shared" si="9"/>
        <v>66140</v>
      </c>
      <c r="D174" s="41">
        <v>1</v>
      </c>
      <c r="E174" s="16"/>
      <c r="F174" s="16"/>
      <c r="G174" s="16"/>
      <c r="L174" s="16"/>
    </row>
    <row r="175" spans="1:6" ht="15">
      <c r="A175" s="30" t="s">
        <v>62</v>
      </c>
      <c r="B175" s="17"/>
      <c r="C175" s="36">
        <f t="shared" si="9"/>
        <v>66140</v>
      </c>
      <c r="D175" s="18"/>
      <c r="E175" s="16"/>
      <c r="F175" s="16"/>
    </row>
    <row r="176" spans="1:6" ht="15">
      <c r="A176" s="6" t="s">
        <v>161</v>
      </c>
      <c r="B176" s="16">
        <f>SUM(B177:B182)</f>
        <v>16</v>
      </c>
      <c r="C176" s="28">
        <f>C175-D176</f>
        <v>60140</v>
      </c>
      <c r="D176" s="20">
        <f>IF(B176&lt;6,B176*100,IF(B176&lt;11,500+(B176-5)*300,IF(B176&lt;16,2000+(B176-10)*600,IF(B176&lt;21,5000+(B176-15)*1000,10000+(B176-20)*5000))))</f>
        <v>6000</v>
      </c>
      <c r="E176" s="16"/>
      <c r="F176" s="16"/>
    </row>
    <row r="177" spans="1:6" ht="15">
      <c r="A177" s="6" t="s">
        <v>162</v>
      </c>
      <c r="B177" s="28">
        <v>3</v>
      </c>
      <c r="C177" s="28">
        <f aca="true" t="shared" si="10" ref="C177:C182">C176-D177</f>
        <v>60140</v>
      </c>
      <c r="D177" s="20"/>
      <c r="E177" s="16"/>
      <c r="F177" s="16"/>
    </row>
    <row r="178" spans="1:6" ht="15">
      <c r="A178" s="6" t="s">
        <v>163</v>
      </c>
      <c r="B178" s="28">
        <v>3</v>
      </c>
      <c r="C178" s="28">
        <f t="shared" si="10"/>
        <v>60140</v>
      </c>
      <c r="D178" s="41"/>
      <c r="E178" s="16"/>
      <c r="F178" s="16"/>
    </row>
    <row r="179" spans="1:6" ht="15">
      <c r="A179" s="6" t="s">
        <v>164</v>
      </c>
      <c r="B179" s="28">
        <v>3</v>
      </c>
      <c r="C179" s="28">
        <f t="shared" si="10"/>
        <v>60140</v>
      </c>
      <c r="D179" s="41"/>
      <c r="E179" s="16"/>
      <c r="F179" s="16"/>
    </row>
    <row r="180" spans="1:8" ht="15">
      <c r="A180" s="6" t="s">
        <v>165</v>
      </c>
      <c r="B180" s="28">
        <v>2</v>
      </c>
      <c r="C180" s="28">
        <f t="shared" si="10"/>
        <v>60140</v>
      </c>
      <c r="D180" s="20"/>
      <c r="E180" s="16"/>
      <c r="F180" s="16"/>
      <c r="H180" s="16"/>
    </row>
    <row r="181" spans="1:8" ht="15">
      <c r="A181" s="6" t="s">
        <v>166</v>
      </c>
      <c r="B181" s="28">
        <v>4</v>
      </c>
      <c r="C181" s="28">
        <f t="shared" si="10"/>
        <v>60140</v>
      </c>
      <c r="D181" s="20"/>
      <c r="E181" s="16"/>
      <c r="F181" s="16"/>
      <c r="G181" s="16"/>
      <c r="H181" s="16"/>
    </row>
    <row r="182" spans="1:8" ht="15.75" thickBot="1">
      <c r="A182" s="37" t="s">
        <v>167</v>
      </c>
      <c r="B182" s="38">
        <v>1</v>
      </c>
      <c r="C182" s="38">
        <f t="shared" si="10"/>
        <v>60140</v>
      </c>
      <c r="D182" s="23"/>
      <c r="E182" s="16"/>
      <c r="F182" s="16"/>
      <c r="G182" s="16"/>
      <c r="H182" s="16"/>
    </row>
    <row r="183" spans="1:8" ht="15">
      <c r="A183" s="30" t="s">
        <v>144</v>
      </c>
      <c r="B183" s="17"/>
      <c r="C183" s="36">
        <f aca="true" t="shared" si="11" ref="C183:C216">C182-B183*D183</f>
        <v>60140</v>
      </c>
      <c r="D183" s="18"/>
      <c r="E183" s="16"/>
      <c r="F183" s="16"/>
      <c r="G183" s="16"/>
      <c r="H183" s="16" t="s">
        <v>232</v>
      </c>
    </row>
    <row r="184" spans="1:10" ht="15">
      <c r="A184" s="19" t="s">
        <v>168</v>
      </c>
      <c r="B184" s="16">
        <f>IF(D184&lt;4,50,100)</f>
        <v>100</v>
      </c>
      <c r="C184" s="28">
        <f t="shared" si="11"/>
        <v>59640</v>
      </c>
      <c r="D184" s="20">
        <v>5</v>
      </c>
      <c r="E184" s="16"/>
      <c r="F184" s="16"/>
      <c r="G184" s="16"/>
      <c r="H184" s="16" t="s">
        <v>168</v>
      </c>
      <c r="I184" t="s">
        <v>170</v>
      </c>
      <c r="J184" t="s">
        <v>172</v>
      </c>
    </row>
    <row r="185" spans="1:8" ht="15">
      <c r="A185" s="19" t="s">
        <v>169</v>
      </c>
      <c r="B185" s="16">
        <v>100</v>
      </c>
      <c r="C185" s="28">
        <f t="shared" si="11"/>
        <v>59340</v>
      </c>
      <c r="D185" s="20">
        <v>3</v>
      </c>
      <c r="E185" s="16"/>
      <c r="F185" s="16"/>
      <c r="G185" s="16"/>
      <c r="H185" s="16"/>
    </row>
    <row r="186" spans="1:8" ht="15">
      <c r="A186" s="19" t="s">
        <v>170</v>
      </c>
      <c r="B186" s="16">
        <f>IF(D186&lt;4,50,100)</f>
        <v>100</v>
      </c>
      <c r="C186" s="28">
        <f t="shared" si="11"/>
        <v>58840</v>
      </c>
      <c r="D186" s="20">
        <v>5</v>
      </c>
      <c r="E186" s="16"/>
      <c r="F186" s="16"/>
      <c r="G186" s="16"/>
      <c r="H186" s="16"/>
    </row>
    <row r="187" spans="1:8" ht="15">
      <c r="A187" s="19" t="s">
        <v>169</v>
      </c>
      <c r="B187" s="16">
        <v>100</v>
      </c>
      <c r="C187" s="28">
        <f t="shared" si="11"/>
        <v>58540</v>
      </c>
      <c r="D187" s="20">
        <v>3</v>
      </c>
      <c r="E187" s="16"/>
      <c r="F187" s="16"/>
      <c r="G187" s="16"/>
      <c r="H187" s="16"/>
    </row>
    <row r="188" spans="1:8" ht="15">
      <c r="A188" s="19" t="s">
        <v>171</v>
      </c>
      <c r="B188" s="16">
        <f>IF(D188&lt;4,50,100)</f>
        <v>100</v>
      </c>
      <c r="C188" s="28">
        <f t="shared" si="11"/>
        <v>58040</v>
      </c>
      <c r="D188" s="20">
        <v>5</v>
      </c>
      <c r="E188" s="16"/>
      <c r="F188" s="16"/>
      <c r="G188" s="16"/>
      <c r="H188" s="16"/>
    </row>
    <row r="189" spans="1:8" ht="15">
      <c r="A189" s="19" t="s">
        <v>169</v>
      </c>
      <c r="B189">
        <v>100</v>
      </c>
      <c r="C189" s="28">
        <f t="shared" si="11"/>
        <v>57740</v>
      </c>
      <c r="D189" s="41">
        <v>3</v>
      </c>
      <c r="E189" s="16"/>
      <c r="F189" s="16"/>
      <c r="G189" s="16"/>
      <c r="H189" s="16"/>
    </row>
    <row r="190" spans="1:8" ht="15">
      <c r="A190" s="19" t="s">
        <v>172</v>
      </c>
      <c r="B190" s="16">
        <f>IF(D190&lt;4,50,100)</f>
        <v>100</v>
      </c>
      <c r="C190" s="28">
        <f t="shared" si="11"/>
        <v>57240</v>
      </c>
      <c r="D190" s="20">
        <v>5</v>
      </c>
      <c r="E190" s="16"/>
      <c r="F190" s="16"/>
      <c r="G190" s="16"/>
      <c r="H190" s="16"/>
    </row>
    <row r="191" spans="1:8" ht="15">
      <c r="A191" s="19" t="s">
        <v>169</v>
      </c>
      <c r="B191" s="16">
        <v>100</v>
      </c>
      <c r="C191" s="28">
        <f t="shared" si="11"/>
        <v>56940</v>
      </c>
      <c r="D191" s="20">
        <v>3</v>
      </c>
      <c r="E191" s="16"/>
      <c r="F191" s="16"/>
      <c r="G191" s="16"/>
      <c r="H191" s="16" t="s">
        <v>233</v>
      </c>
    </row>
    <row r="192" spans="1:8" ht="15">
      <c r="A192" s="19" t="s">
        <v>173</v>
      </c>
      <c r="B192" s="16">
        <f>IF(D192&lt;4,50,100)</f>
        <v>100</v>
      </c>
      <c r="C192" s="28">
        <f t="shared" si="11"/>
        <v>56440</v>
      </c>
      <c r="D192" s="20">
        <v>5</v>
      </c>
      <c r="E192" s="16"/>
      <c r="F192" s="16"/>
      <c r="G192" s="16"/>
      <c r="H192" s="16"/>
    </row>
    <row r="193" spans="1:8" ht="15">
      <c r="A193" s="19" t="s">
        <v>169</v>
      </c>
      <c r="B193" s="16">
        <v>100</v>
      </c>
      <c r="C193" s="28">
        <f t="shared" si="11"/>
        <v>56140</v>
      </c>
      <c r="D193" s="20">
        <v>3</v>
      </c>
      <c r="E193" s="16"/>
      <c r="F193" s="16"/>
      <c r="G193" s="16"/>
      <c r="H193" s="16"/>
    </row>
    <row r="194" spans="1:8" ht="15">
      <c r="A194" s="19" t="s">
        <v>174</v>
      </c>
      <c r="B194" s="16">
        <f>IF(D194&lt;4,50,100)</f>
        <v>100</v>
      </c>
      <c r="C194" s="28">
        <f t="shared" si="11"/>
        <v>55640</v>
      </c>
      <c r="D194" s="20">
        <v>5</v>
      </c>
      <c r="E194" s="16"/>
      <c r="F194" s="31"/>
      <c r="G194" s="16"/>
      <c r="H194" s="16"/>
    </row>
    <row r="195" spans="1:8" ht="15">
      <c r="A195" s="19" t="s">
        <v>169</v>
      </c>
      <c r="B195" s="16">
        <v>100</v>
      </c>
      <c r="C195" s="28">
        <f t="shared" si="11"/>
        <v>55340</v>
      </c>
      <c r="D195" s="20">
        <v>3</v>
      </c>
      <c r="E195" s="16"/>
      <c r="F195" s="31"/>
      <c r="G195" s="16"/>
      <c r="H195" s="16"/>
    </row>
    <row r="196" spans="1:8" ht="15">
      <c r="A196" s="19" t="s">
        <v>175</v>
      </c>
      <c r="B196" s="16">
        <f>IF(D196&lt;4,50,100)</f>
        <v>100</v>
      </c>
      <c r="C196" s="28">
        <f t="shared" si="11"/>
        <v>54840</v>
      </c>
      <c r="D196" s="20">
        <v>5</v>
      </c>
      <c r="E196" s="16"/>
      <c r="F196" s="31"/>
      <c r="G196" s="16"/>
      <c r="H196" s="16"/>
    </row>
    <row r="197" spans="1:8" ht="15">
      <c r="A197" s="19" t="s">
        <v>169</v>
      </c>
      <c r="B197" s="16">
        <v>100</v>
      </c>
      <c r="C197" s="28">
        <f t="shared" si="11"/>
        <v>54540</v>
      </c>
      <c r="D197" s="20">
        <v>3</v>
      </c>
      <c r="E197" s="16"/>
      <c r="F197" s="31"/>
      <c r="G197" s="16"/>
      <c r="H197" s="16"/>
    </row>
    <row r="198" spans="1:7" ht="15">
      <c r="A198" s="19" t="s">
        <v>48</v>
      </c>
      <c r="B198" s="16">
        <f>IF(D198&lt;4,500,1000)</f>
        <v>1000</v>
      </c>
      <c r="C198" s="28">
        <f t="shared" si="11"/>
        <v>49540</v>
      </c>
      <c r="D198" s="20">
        <v>5</v>
      </c>
      <c r="E198" s="16"/>
      <c r="F198" s="31"/>
      <c r="G198" s="16"/>
    </row>
    <row r="199" spans="1:6" ht="15">
      <c r="A199" s="19" t="s">
        <v>176</v>
      </c>
      <c r="B199" s="16">
        <f aca="true" t="shared" si="12" ref="B199:B209">IF(D199&lt;4,500,1000)</f>
        <v>1000</v>
      </c>
      <c r="C199" s="28">
        <f t="shared" si="11"/>
        <v>44540</v>
      </c>
      <c r="D199" s="20">
        <v>5</v>
      </c>
      <c r="E199" s="16"/>
      <c r="F199" s="31"/>
    </row>
    <row r="200" spans="1:6" ht="15">
      <c r="A200" s="6" t="s">
        <v>177</v>
      </c>
      <c r="B200" s="16">
        <f t="shared" si="12"/>
        <v>1000</v>
      </c>
      <c r="C200" s="28">
        <f t="shared" si="11"/>
        <v>39540</v>
      </c>
      <c r="D200" s="20">
        <v>5</v>
      </c>
      <c r="E200" s="16"/>
      <c r="F200" s="16"/>
    </row>
    <row r="201" spans="1:6" ht="15">
      <c r="A201" s="6" t="s">
        <v>178</v>
      </c>
      <c r="B201" s="16">
        <f t="shared" si="12"/>
        <v>1000</v>
      </c>
      <c r="C201" s="28">
        <f t="shared" si="11"/>
        <v>34540</v>
      </c>
      <c r="D201" s="20">
        <v>5</v>
      </c>
      <c r="E201" s="16"/>
      <c r="F201" s="16"/>
    </row>
    <row r="202" spans="1:4" ht="15">
      <c r="A202" s="19" t="s">
        <v>179</v>
      </c>
      <c r="B202" s="16">
        <f t="shared" si="12"/>
        <v>500</v>
      </c>
      <c r="C202" s="28">
        <f t="shared" si="11"/>
        <v>33040</v>
      </c>
      <c r="D202" s="20">
        <v>3</v>
      </c>
    </row>
    <row r="203" spans="1:4" ht="15">
      <c r="A203" s="19" t="s">
        <v>180</v>
      </c>
      <c r="B203" s="16">
        <f t="shared" si="12"/>
        <v>500</v>
      </c>
      <c r="C203" s="28">
        <f t="shared" si="11"/>
        <v>31540</v>
      </c>
      <c r="D203" s="20">
        <v>3</v>
      </c>
    </row>
    <row r="204" spans="1:8" ht="15">
      <c r="A204" s="19" t="s">
        <v>181</v>
      </c>
      <c r="B204" s="16">
        <f t="shared" si="12"/>
        <v>1000</v>
      </c>
      <c r="C204" s="28">
        <f t="shared" si="11"/>
        <v>26540</v>
      </c>
      <c r="D204" s="20">
        <v>5</v>
      </c>
      <c r="E204" s="16"/>
      <c r="F204" s="16"/>
      <c r="H204" s="16"/>
    </row>
    <row r="205" spans="1:8" ht="15">
      <c r="A205" s="6" t="s">
        <v>182</v>
      </c>
      <c r="B205" s="16">
        <f t="shared" si="12"/>
        <v>1000</v>
      </c>
      <c r="C205" s="28">
        <f t="shared" si="11"/>
        <v>21540</v>
      </c>
      <c r="D205" s="20">
        <v>5</v>
      </c>
      <c r="E205" s="16"/>
      <c r="F205" s="16"/>
      <c r="G205" s="16"/>
      <c r="H205" s="16"/>
    </row>
    <row r="206" spans="1:8" ht="15">
      <c r="A206" s="19" t="s">
        <v>183</v>
      </c>
      <c r="B206" s="16">
        <f t="shared" si="12"/>
        <v>1000</v>
      </c>
      <c r="C206" s="28">
        <f t="shared" si="11"/>
        <v>16540</v>
      </c>
      <c r="D206" s="20">
        <v>5</v>
      </c>
      <c r="E206" s="16"/>
      <c r="F206" s="16"/>
      <c r="G206" s="16"/>
      <c r="H206" s="16"/>
    </row>
    <row r="207" spans="1:7" ht="15">
      <c r="A207" s="19" t="s">
        <v>185</v>
      </c>
      <c r="B207" s="16">
        <f t="shared" si="12"/>
        <v>1000</v>
      </c>
      <c r="C207" s="28">
        <f t="shared" si="11"/>
        <v>11540</v>
      </c>
      <c r="D207" s="20">
        <v>5</v>
      </c>
      <c r="E207" s="16"/>
      <c r="F207" s="16"/>
      <c r="G207" s="16"/>
    </row>
    <row r="208" spans="1:8" ht="15">
      <c r="A208" s="19" t="s">
        <v>184</v>
      </c>
      <c r="B208" s="16">
        <f t="shared" si="12"/>
        <v>1000</v>
      </c>
      <c r="C208" s="28">
        <f t="shared" si="11"/>
        <v>6540</v>
      </c>
      <c r="D208" s="20">
        <v>5</v>
      </c>
      <c r="H208" s="16"/>
    </row>
    <row r="209" spans="1:8" ht="15">
      <c r="A209" s="19" t="s">
        <v>186</v>
      </c>
      <c r="B209" s="16">
        <f t="shared" si="12"/>
        <v>500</v>
      </c>
      <c r="C209" s="28">
        <f t="shared" si="11"/>
        <v>5040</v>
      </c>
      <c r="D209" s="20">
        <v>3</v>
      </c>
      <c r="E209" s="16"/>
      <c r="F209" s="16"/>
      <c r="G209" s="16"/>
      <c r="H209" s="16"/>
    </row>
    <row r="210" spans="1:8" ht="15">
      <c r="A210" s="19" t="s">
        <v>187</v>
      </c>
      <c r="B210" s="16">
        <v>1500</v>
      </c>
      <c r="C210" s="28">
        <f t="shared" si="11"/>
        <v>3540</v>
      </c>
      <c r="D210" s="20">
        <v>1</v>
      </c>
      <c r="E210" s="16"/>
      <c r="F210" s="16"/>
      <c r="G210" s="16"/>
      <c r="H210" s="16"/>
    </row>
    <row r="211" spans="1:8" ht="15">
      <c r="A211" s="6" t="s">
        <v>202</v>
      </c>
      <c r="B211" s="16">
        <v>5</v>
      </c>
      <c r="C211" s="28">
        <f t="shared" si="11"/>
        <v>3510</v>
      </c>
      <c r="D211" s="41">
        <v>6</v>
      </c>
      <c r="E211" s="16"/>
      <c r="F211" s="16"/>
      <c r="G211" s="16"/>
      <c r="H211" s="16"/>
    </row>
    <row r="212" spans="1:7" ht="15">
      <c r="A212" s="6" t="s">
        <v>203</v>
      </c>
      <c r="B212" s="16">
        <v>10</v>
      </c>
      <c r="C212" s="28">
        <f t="shared" si="11"/>
        <v>3450</v>
      </c>
      <c r="D212" s="41">
        <v>6</v>
      </c>
      <c r="E212" s="16"/>
      <c r="F212" s="16"/>
      <c r="G212" s="16"/>
    </row>
    <row r="213" spans="1:4" ht="15.75" thickBot="1">
      <c r="A213" s="37" t="s">
        <v>213</v>
      </c>
      <c r="B213" s="22">
        <f>IF(D213&lt;4,1000,2500)</f>
        <v>1000</v>
      </c>
      <c r="C213" s="22">
        <f t="shared" si="11"/>
        <v>450</v>
      </c>
      <c r="D213" s="42">
        <v>3</v>
      </c>
    </row>
    <row r="214" spans="1:4" ht="15">
      <c r="A214" s="43" t="s">
        <v>208</v>
      </c>
      <c r="B214" s="17"/>
      <c r="C214" s="17">
        <f t="shared" si="11"/>
        <v>450</v>
      </c>
      <c r="D214" s="18"/>
    </row>
    <row r="215" spans="1:4" ht="15">
      <c r="A215" s="19" t="s">
        <v>207</v>
      </c>
      <c r="B215" s="16">
        <v>10</v>
      </c>
      <c r="C215" s="16">
        <f t="shared" si="11"/>
        <v>150</v>
      </c>
      <c r="D215" s="20">
        <v>30</v>
      </c>
    </row>
    <row r="216" spans="1:4" ht="15.75" thickBot="1">
      <c r="A216" s="21" t="s">
        <v>209</v>
      </c>
      <c r="B216" s="22">
        <v>5</v>
      </c>
      <c r="C216" s="22">
        <f t="shared" si="11"/>
        <v>0</v>
      </c>
      <c r="D216" s="23">
        <v>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28125" style="0" customWidth="1"/>
    <col min="2" max="2" width="11.421875" style="0" customWidth="1"/>
    <col min="3" max="3" width="13.57421875" style="0" customWidth="1"/>
    <col min="4" max="4" width="15.140625" style="0" customWidth="1"/>
    <col min="6" max="6" width="16.7109375" style="0" customWidth="1"/>
    <col min="9" max="9" width="15.57421875" style="0" bestFit="1" customWidth="1"/>
  </cols>
  <sheetData>
    <row r="1" spans="1:9" ht="15.75" thickBot="1">
      <c r="A1" s="3" t="s">
        <v>238</v>
      </c>
      <c r="B1" s="4" t="s">
        <v>3</v>
      </c>
      <c r="C1" s="4"/>
      <c r="D1" s="5"/>
      <c r="F1" t="s">
        <v>237</v>
      </c>
      <c r="G1">
        <v>600</v>
      </c>
      <c r="H1">
        <v>1500</v>
      </c>
      <c r="I1" t="s">
        <v>367</v>
      </c>
    </row>
    <row r="2" spans="1:9" ht="15">
      <c r="A2" s="2" t="s">
        <v>14</v>
      </c>
      <c r="B2" s="17"/>
      <c r="C2" s="17"/>
      <c r="D2" s="18"/>
      <c r="F2" t="s">
        <v>234</v>
      </c>
      <c r="G2">
        <v>5</v>
      </c>
      <c r="I2" t="s">
        <v>368</v>
      </c>
    </row>
    <row r="3" spans="1:7" ht="15">
      <c r="A3" s="19" t="s">
        <v>36</v>
      </c>
      <c r="B3" s="16" t="s">
        <v>240</v>
      </c>
      <c r="C3" s="16" t="s">
        <v>241</v>
      </c>
      <c r="D3" s="20" t="s">
        <v>239</v>
      </c>
      <c r="F3" t="s">
        <v>339</v>
      </c>
      <c r="G3" t="s">
        <v>297</v>
      </c>
    </row>
    <row r="4" spans="1:7" ht="15">
      <c r="A4" s="19" t="s">
        <v>4</v>
      </c>
      <c r="B4" s="16">
        <v>4</v>
      </c>
      <c r="C4" s="16">
        <f>B4</f>
        <v>4</v>
      </c>
      <c r="D4" s="20">
        <f>C4</f>
        <v>4</v>
      </c>
      <c r="F4" t="s">
        <v>340</v>
      </c>
      <c r="G4" t="s">
        <v>297</v>
      </c>
    </row>
    <row r="5" spans="1:10" ht="15">
      <c r="A5" s="19" t="s">
        <v>5</v>
      </c>
      <c r="B5" s="16">
        <v>5</v>
      </c>
      <c r="C5" s="16">
        <f>B5</f>
        <v>5</v>
      </c>
      <c r="D5" s="20">
        <f aca="true" t="shared" si="0" ref="D5:D13">C5</f>
        <v>5</v>
      </c>
      <c r="G5" t="s">
        <v>358</v>
      </c>
      <c r="H5" t="s">
        <v>359</v>
      </c>
      <c r="I5" t="s">
        <v>360</v>
      </c>
      <c r="J5" s="16"/>
    </row>
    <row r="6" spans="1:9" ht="15">
      <c r="A6" s="19" t="s">
        <v>6</v>
      </c>
      <c r="B6" s="16">
        <v>3</v>
      </c>
      <c r="C6" s="16">
        <f>B6</f>
        <v>3</v>
      </c>
      <c r="D6" s="20">
        <f t="shared" si="0"/>
        <v>3</v>
      </c>
      <c r="F6" t="s">
        <v>11</v>
      </c>
      <c r="G6">
        <f>D6+D9</f>
        <v>8</v>
      </c>
      <c r="H6">
        <f>F101+D9</f>
        <v>10</v>
      </c>
      <c r="I6">
        <f>F101+D9+1</f>
        <v>11</v>
      </c>
    </row>
    <row r="7" spans="1:9" ht="15">
      <c r="A7" s="19" t="s">
        <v>7</v>
      </c>
      <c r="B7" s="16">
        <v>2</v>
      </c>
      <c r="C7" s="16">
        <f>B7</f>
        <v>2</v>
      </c>
      <c r="D7" s="20">
        <f t="shared" si="0"/>
        <v>2</v>
      </c>
      <c r="F7" t="s">
        <v>361</v>
      </c>
      <c r="G7">
        <v>1</v>
      </c>
      <c r="H7">
        <v>2</v>
      </c>
      <c r="I7">
        <v>5</v>
      </c>
    </row>
    <row r="8" spans="1:9" ht="15">
      <c r="A8" s="19" t="s">
        <v>8</v>
      </c>
      <c r="B8" s="16">
        <v>2</v>
      </c>
      <c r="C8" s="16">
        <f>B8</f>
        <v>2</v>
      </c>
      <c r="D8" s="20">
        <f t="shared" si="0"/>
        <v>2</v>
      </c>
      <c r="F8" t="s">
        <v>341</v>
      </c>
      <c r="I8" s="16"/>
    </row>
    <row r="9" spans="1:6" ht="15">
      <c r="A9" s="19" t="s">
        <v>12</v>
      </c>
      <c r="B9" s="16">
        <v>5</v>
      </c>
      <c r="C9" s="16">
        <f>B9</f>
        <v>5</v>
      </c>
      <c r="D9" s="20">
        <f t="shared" si="0"/>
        <v>5</v>
      </c>
      <c r="F9" t="s">
        <v>355</v>
      </c>
    </row>
    <row r="10" spans="1:4" ht="15">
      <c r="A10" s="19" t="s">
        <v>9</v>
      </c>
      <c r="B10" s="28">
        <v>5</v>
      </c>
      <c r="C10" s="28">
        <f>B10+B93</f>
        <v>7</v>
      </c>
      <c r="D10" s="20">
        <f t="shared" si="0"/>
        <v>7</v>
      </c>
    </row>
    <row r="11" spans="1:4" ht="15">
      <c r="A11" s="19" t="s">
        <v>10</v>
      </c>
      <c r="B11" s="16">
        <v>5</v>
      </c>
      <c r="C11" s="16">
        <f>B11</f>
        <v>5</v>
      </c>
      <c r="D11" s="20">
        <f t="shared" si="0"/>
        <v>5</v>
      </c>
    </row>
    <row r="12" spans="1:6" ht="15">
      <c r="A12" s="19" t="s">
        <v>11</v>
      </c>
      <c r="B12" s="16">
        <f>B6+B9</f>
        <v>8</v>
      </c>
      <c r="C12" s="16">
        <f>B12</f>
        <v>8</v>
      </c>
      <c r="D12" s="20">
        <f t="shared" si="0"/>
        <v>8</v>
      </c>
      <c r="F12" t="s">
        <v>353</v>
      </c>
    </row>
    <row r="13" spans="1:6" ht="15.75" thickBot="1">
      <c r="A13" s="21" t="s">
        <v>13</v>
      </c>
      <c r="B13" s="38">
        <v>4</v>
      </c>
      <c r="C13" s="22">
        <v>4</v>
      </c>
      <c r="D13" s="20">
        <f t="shared" si="0"/>
        <v>4</v>
      </c>
      <c r="F13" t="s">
        <v>354</v>
      </c>
    </row>
    <row r="14" spans="1:6" ht="15">
      <c r="A14" s="1" t="s">
        <v>15</v>
      </c>
      <c r="B14" s="17"/>
      <c r="C14" s="17"/>
      <c r="D14" s="18"/>
      <c r="F14" t="s">
        <v>356</v>
      </c>
    </row>
    <row r="15" spans="1:4" ht="15">
      <c r="A15" s="24" t="s">
        <v>16</v>
      </c>
      <c r="B15" s="16"/>
      <c r="C15" s="16"/>
      <c r="D15" s="20"/>
    </row>
    <row r="16" spans="1:11" ht="15">
      <c r="A16" s="19" t="s">
        <v>191</v>
      </c>
      <c r="B16" s="16"/>
      <c r="C16" s="16"/>
      <c r="D16" s="20"/>
      <c r="K16" s="16"/>
    </row>
    <row r="17" spans="1:11" ht="15">
      <c r="A17" s="19" t="s">
        <v>98</v>
      </c>
      <c r="B17" s="16"/>
      <c r="C17" s="16"/>
      <c r="D17" s="20"/>
      <c r="K17" s="16"/>
    </row>
    <row r="18" spans="1:4" ht="15">
      <c r="A18" s="6" t="s">
        <v>99</v>
      </c>
      <c r="B18" s="16"/>
      <c r="C18" s="16"/>
      <c r="D18" s="20"/>
    </row>
    <row r="19" spans="1:4" ht="15">
      <c r="A19" s="24" t="s">
        <v>17</v>
      </c>
      <c r="B19" s="16"/>
      <c r="C19" s="16"/>
      <c r="D19" s="20"/>
    </row>
    <row r="20" spans="1:4" ht="15.75" thickBot="1">
      <c r="A20" s="19" t="s">
        <v>85</v>
      </c>
      <c r="B20" s="16"/>
      <c r="C20" s="16"/>
      <c r="D20" s="20"/>
    </row>
    <row r="21" spans="1:10" ht="15">
      <c r="A21" s="27" t="s">
        <v>18</v>
      </c>
      <c r="B21" s="17"/>
      <c r="C21" s="17"/>
      <c r="D21" s="17"/>
      <c r="E21" s="17"/>
      <c r="F21" s="1" t="s">
        <v>362</v>
      </c>
      <c r="G21" s="17"/>
      <c r="H21" s="17"/>
      <c r="I21" s="17"/>
      <c r="J21" s="18"/>
    </row>
    <row r="22" spans="1:10" ht="15">
      <c r="A22" s="6" t="s">
        <v>36</v>
      </c>
      <c r="B22" s="16" t="s">
        <v>242</v>
      </c>
      <c r="C22" s="16" t="s">
        <v>253</v>
      </c>
      <c r="D22" s="16" t="s">
        <v>244</v>
      </c>
      <c r="E22" s="16" t="s">
        <v>248</v>
      </c>
      <c r="F22" s="6" t="s">
        <v>36</v>
      </c>
      <c r="G22" s="16" t="s">
        <v>242</v>
      </c>
      <c r="H22" s="16" t="s">
        <v>253</v>
      </c>
      <c r="I22" s="16" t="s">
        <v>244</v>
      </c>
      <c r="J22" s="20" t="s">
        <v>248</v>
      </c>
    </row>
    <row r="23" spans="1:10" ht="15">
      <c r="A23" s="26" t="s">
        <v>21</v>
      </c>
      <c r="B23" s="16"/>
      <c r="C23" s="16"/>
      <c r="D23" s="16"/>
      <c r="E23" s="16"/>
      <c r="F23" s="26" t="s">
        <v>21</v>
      </c>
      <c r="G23" s="16"/>
      <c r="H23" s="16"/>
      <c r="I23" s="16"/>
      <c r="J23" s="20"/>
    </row>
    <row r="24" spans="1:10" ht="15">
      <c r="A24" s="6" t="s">
        <v>88</v>
      </c>
      <c r="B24" s="16">
        <v>4</v>
      </c>
      <c r="C24" s="16"/>
      <c r="D24" s="16"/>
      <c r="E24" s="16"/>
      <c r="F24" s="6" t="s">
        <v>363</v>
      </c>
      <c r="G24" s="16">
        <v>3</v>
      </c>
      <c r="H24" s="16"/>
      <c r="I24" s="16" t="s">
        <v>12</v>
      </c>
      <c r="J24" s="20">
        <f>D9</f>
        <v>5</v>
      </c>
    </row>
    <row r="25" spans="1:10" ht="15">
      <c r="A25" s="6" t="s">
        <v>245</v>
      </c>
      <c r="B25" s="16">
        <v>4</v>
      </c>
      <c r="C25" s="16">
        <f>IF(D25="Logic",B$84,0)</f>
        <v>1</v>
      </c>
      <c r="D25" s="16" t="s">
        <v>9</v>
      </c>
      <c r="E25" s="16">
        <f>D$10</f>
        <v>7</v>
      </c>
      <c r="F25" s="6" t="s">
        <v>364</v>
      </c>
      <c r="G25" s="16">
        <v>3</v>
      </c>
      <c r="H25" s="16"/>
      <c r="I25" s="16" t="s">
        <v>8</v>
      </c>
      <c r="J25" s="20">
        <f>D8</f>
        <v>2</v>
      </c>
    </row>
    <row r="26" spans="1:10" ht="15">
      <c r="A26" s="6" t="s">
        <v>348</v>
      </c>
      <c r="C26">
        <v>6</v>
      </c>
      <c r="E26" s="16"/>
      <c r="F26" s="6" t="s">
        <v>365</v>
      </c>
      <c r="G26" s="16">
        <v>3</v>
      </c>
      <c r="H26" s="16"/>
      <c r="I26" s="28" t="s">
        <v>9</v>
      </c>
      <c r="J26" s="20">
        <f>D10</f>
        <v>7</v>
      </c>
    </row>
    <row r="27" spans="1:10" ht="15">
      <c r="A27" s="6" t="s">
        <v>95</v>
      </c>
      <c r="B27" s="16">
        <v>5</v>
      </c>
      <c r="C27" s="16">
        <f>IF(D27="Logic",B$84,0)</f>
        <v>1</v>
      </c>
      <c r="D27" s="16" t="s">
        <v>9</v>
      </c>
      <c r="E27" s="16">
        <f>D$10</f>
        <v>7</v>
      </c>
      <c r="F27" s="6" t="s">
        <v>366</v>
      </c>
      <c r="G27" s="16">
        <v>3</v>
      </c>
      <c r="H27" s="16"/>
      <c r="I27" s="28" t="s">
        <v>5</v>
      </c>
      <c r="J27" s="20">
        <f>D5</f>
        <v>5</v>
      </c>
    </row>
    <row r="28" spans="1:10" ht="15">
      <c r="A28" s="6" t="s">
        <v>90</v>
      </c>
      <c r="B28" s="16">
        <v>6</v>
      </c>
      <c r="C28" s="16">
        <f>IF(D28="Logic",B$84,0)</f>
        <v>1</v>
      </c>
      <c r="D28" s="16" t="s">
        <v>9</v>
      </c>
      <c r="E28" s="16">
        <f>$D$10</f>
        <v>7</v>
      </c>
      <c r="F28" s="6" t="s">
        <v>20</v>
      </c>
      <c r="G28" s="16">
        <v>3</v>
      </c>
      <c r="H28" s="16"/>
      <c r="I28" s="28" t="s">
        <v>6</v>
      </c>
      <c r="J28" s="20">
        <f>D6</f>
        <v>3</v>
      </c>
    </row>
    <row r="29" spans="1:10" ht="15">
      <c r="A29" s="6" t="s">
        <v>235</v>
      </c>
      <c r="B29" s="16"/>
      <c r="C29" s="16">
        <f>B28+2</f>
        <v>8</v>
      </c>
      <c r="D29" s="16"/>
      <c r="E29" s="16"/>
      <c r="F29" s="19"/>
      <c r="G29" s="16"/>
      <c r="H29" s="16"/>
      <c r="I29" s="16"/>
      <c r="J29" s="20"/>
    </row>
    <row r="30" spans="1:10" ht="15">
      <c r="A30" s="6" t="s">
        <v>89</v>
      </c>
      <c r="B30" s="16">
        <v>4</v>
      </c>
      <c r="C30" s="16"/>
      <c r="D30" s="16"/>
      <c r="E30" s="16"/>
      <c r="F30" s="19"/>
      <c r="G30" s="16"/>
      <c r="H30" s="16"/>
      <c r="I30" s="16"/>
      <c r="J30" s="20"/>
    </row>
    <row r="31" spans="1:10" ht="15">
      <c r="A31" s="6" t="s">
        <v>91</v>
      </c>
      <c r="B31" s="16">
        <v>6</v>
      </c>
      <c r="C31" s="16">
        <f>IF(D31="Logic",B$84,0)</f>
        <v>1</v>
      </c>
      <c r="D31" s="16" t="s">
        <v>9</v>
      </c>
      <c r="E31" s="16">
        <f>D$10</f>
        <v>7</v>
      </c>
      <c r="F31" s="19"/>
      <c r="G31" s="16"/>
      <c r="H31" s="16"/>
      <c r="I31" s="16"/>
      <c r="J31" s="20"/>
    </row>
    <row r="32" spans="1:10" ht="15">
      <c r="A32" s="6" t="s">
        <v>349</v>
      </c>
      <c r="C32" s="16">
        <f>B31+2</f>
        <v>8</v>
      </c>
      <c r="E32" s="16"/>
      <c r="F32" s="19"/>
      <c r="G32" s="16"/>
      <c r="H32" s="16"/>
      <c r="I32" s="16"/>
      <c r="J32" s="20"/>
    </row>
    <row r="33" spans="1:10" ht="15">
      <c r="A33" s="6" t="s">
        <v>92</v>
      </c>
      <c r="B33" s="16">
        <v>4</v>
      </c>
      <c r="C33" s="16">
        <f>IF(D33="Logic",B$84,0)</f>
        <v>1</v>
      </c>
      <c r="D33" s="16" t="s">
        <v>9</v>
      </c>
      <c r="E33" s="16">
        <f>D$10</f>
        <v>7</v>
      </c>
      <c r="F33" s="19"/>
      <c r="G33" s="16"/>
      <c r="H33" s="16"/>
      <c r="I33" s="16"/>
      <c r="J33" s="20"/>
    </row>
    <row r="34" spans="1:10" ht="15">
      <c r="A34" s="6" t="s">
        <v>246</v>
      </c>
      <c r="B34" s="28">
        <v>4</v>
      </c>
      <c r="C34" s="16">
        <f>IF(D34="Logic",B$84,0)</f>
        <v>1</v>
      </c>
      <c r="D34" s="16" t="s">
        <v>9</v>
      </c>
      <c r="E34" s="16">
        <f>D$10</f>
        <v>7</v>
      </c>
      <c r="F34" s="19"/>
      <c r="G34" s="16"/>
      <c r="H34" s="16"/>
      <c r="I34" s="16"/>
      <c r="J34" s="20"/>
    </row>
    <row r="35" spans="1:10" ht="15">
      <c r="A35" s="6" t="s">
        <v>247</v>
      </c>
      <c r="B35" s="28">
        <v>4</v>
      </c>
      <c r="C35" s="16">
        <f>IF(D35="Logic",B$84,0)</f>
        <v>1</v>
      </c>
      <c r="D35" s="16" t="s">
        <v>9</v>
      </c>
      <c r="E35" s="16">
        <f>D$10</f>
        <v>7</v>
      </c>
      <c r="F35" s="19"/>
      <c r="G35" s="16"/>
      <c r="H35" s="16"/>
      <c r="I35" s="16"/>
      <c r="J35" s="20"/>
    </row>
    <row r="36" spans="1:10" ht="15">
      <c r="A36" s="6" t="s">
        <v>19</v>
      </c>
      <c r="B36" s="28">
        <v>4</v>
      </c>
      <c r="C36" s="16"/>
      <c r="D36" s="16" t="s">
        <v>5</v>
      </c>
      <c r="E36" s="16">
        <f>D$5</f>
        <v>5</v>
      </c>
      <c r="F36" s="19"/>
      <c r="G36" s="16"/>
      <c r="H36" s="16"/>
      <c r="I36" s="16"/>
      <c r="J36" s="20"/>
    </row>
    <row r="37" spans="1:10" ht="15">
      <c r="A37" s="6" t="s">
        <v>351</v>
      </c>
      <c r="F37" s="19"/>
      <c r="G37" s="16"/>
      <c r="H37" s="16"/>
      <c r="I37" s="16"/>
      <c r="J37" s="20"/>
    </row>
    <row r="38" spans="1:10" ht="15">
      <c r="A38" s="6" t="s">
        <v>70</v>
      </c>
      <c r="B38" s="28">
        <v>4</v>
      </c>
      <c r="C38" s="16"/>
      <c r="D38" s="16" t="s">
        <v>5</v>
      </c>
      <c r="E38" s="16">
        <f>D$5</f>
        <v>5</v>
      </c>
      <c r="F38" s="19"/>
      <c r="G38" s="16"/>
      <c r="H38" s="16"/>
      <c r="I38" s="16"/>
      <c r="J38" s="20"/>
    </row>
    <row r="39" spans="1:10" ht="15">
      <c r="A39" s="6" t="s">
        <v>93</v>
      </c>
      <c r="B39" s="16"/>
      <c r="C39" s="16">
        <f>B38+2</f>
        <v>6</v>
      </c>
      <c r="D39" s="16"/>
      <c r="E39" s="16"/>
      <c r="F39" s="19"/>
      <c r="G39" s="16"/>
      <c r="H39" s="16"/>
      <c r="I39" s="16"/>
      <c r="J39" s="20"/>
    </row>
    <row r="40" spans="1:10" ht="15">
      <c r="A40" s="6" t="s">
        <v>79</v>
      </c>
      <c r="B40" s="28">
        <v>4</v>
      </c>
      <c r="C40" s="16"/>
      <c r="D40" s="16" t="s">
        <v>5</v>
      </c>
      <c r="E40" s="16">
        <f>D$5</f>
        <v>5</v>
      </c>
      <c r="F40" s="19"/>
      <c r="G40" s="16"/>
      <c r="H40" s="16"/>
      <c r="I40" s="16"/>
      <c r="J40" s="20"/>
    </row>
    <row r="41" spans="1:10" ht="15">
      <c r="A41" s="6" t="s">
        <v>190</v>
      </c>
      <c r="B41" s="16"/>
      <c r="C41" s="16">
        <f>B40+2</f>
        <v>6</v>
      </c>
      <c r="D41" s="16"/>
      <c r="E41" s="16"/>
      <c r="F41" s="19"/>
      <c r="G41" s="16"/>
      <c r="H41" s="16"/>
      <c r="I41" s="16"/>
      <c r="J41" s="20"/>
    </row>
    <row r="42" spans="1:10" ht="15">
      <c r="A42" s="6" t="s">
        <v>80</v>
      </c>
      <c r="B42" s="28">
        <v>4</v>
      </c>
      <c r="C42" s="16" t="s">
        <v>289</v>
      </c>
      <c r="D42" s="16" t="s">
        <v>12</v>
      </c>
      <c r="E42" s="16">
        <f>D9</f>
        <v>5</v>
      </c>
      <c r="F42" s="19"/>
      <c r="G42" s="16"/>
      <c r="H42" s="16"/>
      <c r="I42" s="16"/>
      <c r="J42" s="20"/>
    </row>
    <row r="43" spans="1:10" ht="15">
      <c r="A43" s="50" t="s">
        <v>243</v>
      </c>
      <c r="B43" s="28">
        <v>4</v>
      </c>
      <c r="C43" s="16"/>
      <c r="D43" s="16" t="s">
        <v>5</v>
      </c>
      <c r="E43" s="16">
        <f>D$5</f>
        <v>5</v>
      </c>
      <c r="F43" s="19"/>
      <c r="G43" s="16"/>
      <c r="H43" s="16"/>
      <c r="I43" s="16"/>
      <c r="J43" s="20"/>
    </row>
    <row r="44" spans="1:10" ht="15">
      <c r="A44" s="6" t="s">
        <v>20</v>
      </c>
      <c r="B44" s="28">
        <v>1</v>
      </c>
      <c r="C44" s="16"/>
      <c r="D44" s="16" t="s">
        <v>6</v>
      </c>
      <c r="E44" s="16">
        <f>D6</f>
        <v>3</v>
      </c>
      <c r="F44" s="19"/>
      <c r="G44" s="16"/>
      <c r="H44" s="16"/>
      <c r="I44" s="16"/>
      <c r="J44" s="20"/>
    </row>
    <row r="45" spans="1:10" ht="15">
      <c r="A45" s="6" t="s">
        <v>97</v>
      </c>
      <c r="B45" s="16"/>
      <c r="C45" s="16">
        <f>B44+2</f>
        <v>3</v>
      </c>
      <c r="D45" s="16"/>
      <c r="E45" s="16"/>
      <c r="F45" s="19"/>
      <c r="G45" s="16"/>
      <c r="H45" s="16"/>
      <c r="I45" s="16"/>
      <c r="J45" s="20"/>
    </row>
    <row r="46" spans="1:10" ht="15">
      <c r="A46" s="6" t="s">
        <v>214</v>
      </c>
      <c r="B46" s="16">
        <v>1</v>
      </c>
      <c r="C46" s="16"/>
      <c r="D46" s="16"/>
      <c r="E46" s="16"/>
      <c r="F46" s="19"/>
      <c r="G46" s="16"/>
      <c r="H46" s="16"/>
      <c r="I46" s="16"/>
      <c r="J46" s="20"/>
    </row>
    <row r="47" spans="1:10" ht="15">
      <c r="A47" s="6" t="s">
        <v>249</v>
      </c>
      <c r="B47" s="28">
        <v>1</v>
      </c>
      <c r="C47" s="16" t="s">
        <v>330</v>
      </c>
      <c r="D47" s="16" t="s">
        <v>7</v>
      </c>
      <c r="E47" s="16">
        <f>D$7</f>
        <v>2</v>
      </c>
      <c r="F47" s="19"/>
      <c r="G47" s="16"/>
      <c r="H47" s="16"/>
      <c r="I47" s="16"/>
      <c r="J47" s="20"/>
    </row>
    <row r="48" spans="1:10" ht="15">
      <c r="A48" s="6" t="s">
        <v>250</v>
      </c>
      <c r="B48" s="28">
        <v>1</v>
      </c>
      <c r="C48" s="16"/>
      <c r="D48" s="16" t="s">
        <v>5</v>
      </c>
      <c r="E48" s="16">
        <f>D$5</f>
        <v>5</v>
      </c>
      <c r="F48" s="19"/>
      <c r="G48" s="16"/>
      <c r="H48" s="16"/>
      <c r="I48" s="16"/>
      <c r="J48" s="20"/>
    </row>
    <row r="49" spans="1:10" ht="15">
      <c r="A49" s="6" t="s">
        <v>251</v>
      </c>
      <c r="B49" s="28">
        <v>1</v>
      </c>
      <c r="C49" s="16"/>
      <c r="D49" s="16" t="s">
        <v>7</v>
      </c>
      <c r="E49" s="16">
        <f>D$7</f>
        <v>2</v>
      </c>
      <c r="F49" s="19"/>
      <c r="G49" s="16"/>
      <c r="H49" s="16"/>
      <c r="I49" s="16"/>
      <c r="J49" s="20"/>
    </row>
    <row r="50" spans="1:10" ht="15">
      <c r="A50" s="6" t="s">
        <v>252</v>
      </c>
      <c r="B50" s="28">
        <v>1</v>
      </c>
      <c r="C50" s="16"/>
      <c r="D50" s="16" t="s">
        <v>7</v>
      </c>
      <c r="E50" s="16">
        <f>D$7</f>
        <v>2</v>
      </c>
      <c r="F50" s="19"/>
      <c r="G50" s="16"/>
      <c r="H50" s="16"/>
      <c r="I50" s="16"/>
      <c r="J50" s="20"/>
    </row>
    <row r="51" spans="1:10" ht="15">
      <c r="A51" s="6" t="s">
        <v>342</v>
      </c>
      <c r="B51" s="28">
        <v>2</v>
      </c>
      <c r="C51" s="16" t="s">
        <v>343</v>
      </c>
      <c r="D51" s="28" t="s">
        <v>9</v>
      </c>
      <c r="E51" s="16">
        <f>D$10</f>
        <v>7</v>
      </c>
      <c r="F51" s="19"/>
      <c r="G51" s="16"/>
      <c r="H51" s="16"/>
      <c r="I51" s="16"/>
      <c r="J51" s="20"/>
    </row>
    <row r="52" spans="1:10" ht="15">
      <c r="A52" s="6" t="s">
        <v>350</v>
      </c>
      <c r="C52" s="16">
        <f>B51+2</f>
        <v>4</v>
      </c>
      <c r="E52" s="16"/>
      <c r="F52" s="19"/>
      <c r="G52" s="16"/>
      <c r="H52" s="16"/>
      <c r="I52" s="16"/>
      <c r="J52" s="20"/>
    </row>
    <row r="53" spans="5:10" ht="15.75" thickBot="1">
      <c r="E53" s="22"/>
      <c r="F53" s="21"/>
      <c r="G53" s="22"/>
      <c r="H53" s="22"/>
      <c r="I53" s="22"/>
      <c r="J53" s="23"/>
    </row>
    <row r="54" spans="1:5" ht="15">
      <c r="A54" s="1" t="s">
        <v>254</v>
      </c>
      <c r="B54" s="17"/>
      <c r="C54" s="17" t="s">
        <v>9</v>
      </c>
      <c r="D54" s="17"/>
      <c r="E54" s="18"/>
    </row>
    <row r="55" spans="1:5" ht="15">
      <c r="A55" s="19" t="s">
        <v>195</v>
      </c>
      <c r="B55" s="28">
        <v>4</v>
      </c>
      <c r="C55" s="16">
        <f>$D$10</f>
        <v>7</v>
      </c>
      <c r="D55" s="16"/>
      <c r="E55" s="20"/>
    </row>
    <row r="56" spans="1:5" ht="15">
      <c r="A56" s="19" t="s">
        <v>196</v>
      </c>
      <c r="B56" s="28">
        <v>5</v>
      </c>
      <c r="C56" s="16">
        <f aca="true" t="shared" si="1" ref="C56:C61">$D$10</f>
        <v>7</v>
      </c>
      <c r="D56" s="16"/>
      <c r="E56" s="20"/>
    </row>
    <row r="57" spans="1:5" ht="15">
      <c r="A57" s="19" t="s">
        <v>197</v>
      </c>
      <c r="B57" s="28">
        <v>4</v>
      </c>
      <c r="C57" s="16">
        <f t="shared" si="1"/>
        <v>7</v>
      </c>
      <c r="D57" s="16"/>
      <c r="E57" s="20"/>
    </row>
    <row r="58" spans="1:5" ht="15">
      <c r="A58" s="19" t="s">
        <v>198</v>
      </c>
      <c r="B58" s="28">
        <v>5</v>
      </c>
      <c r="C58" s="16">
        <f t="shared" si="1"/>
        <v>7</v>
      </c>
      <c r="D58" s="16"/>
      <c r="E58" s="20"/>
    </row>
    <row r="59" spans="1:5" ht="15">
      <c r="A59" s="6" t="s">
        <v>199</v>
      </c>
      <c r="B59" s="28">
        <v>4</v>
      </c>
      <c r="C59" s="16">
        <f t="shared" si="1"/>
        <v>7</v>
      </c>
      <c r="D59" s="16"/>
      <c r="E59" s="20"/>
    </row>
    <row r="60" spans="1:5" ht="15">
      <c r="A60" s="6" t="s">
        <v>200</v>
      </c>
      <c r="B60" s="28">
        <v>3</v>
      </c>
      <c r="C60" s="16">
        <f t="shared" si="1"/>
        <v>7</v>
      </c>
      <c r="D60" s="16"/>
      <c r="E60" s="20"/>
    </row>
    <row r="61" spans="1:5" ht="15">
      <c r="A61" s="6" t="s">
        <v>201</v>
      </c>
      <c r="B61" s="28">
        <v>5</v>
      </c>
      <c r="C61" s="16">
        <f t="shared" si="1"/>
        <v>7</v>
      </c>
      <c r="D61" s="16"/>
      <c r="E61" s="20"/>
    </row>
    <row r="62" spans="1:5" ht="15.75" thickBot="1">
      <c r="A62" s="37" t="s">
        <v>25</v>
      </c>
      <c r="B62" s="22" t="s">
        <v>26</v>
      </c>
      <c r="C62" s="22"/>
      <c r="D62" s="22"/>
      <c r="E62" s="23"/>
    </row>
    <row r="63" spans="1:5" ht="15">
      <c r="A63" s="27" t="s">
        <v>27</v>
      </c>
      <c r="B63" s="17" t="s">
        <v>255</v>
      </c>
      <c r="C63" s="17" t="s">
        <v>256</v>
      </c>
      <c r="D63" s="17"/>
      <c r="E63" s="18"/>
    </row>
    <row r="64" spans="1:5" ht="15">
      <c r="A64" s="8" t="s">
        <v>28</v>
      </c>
      <c r="B64" s="9">
        <v>4</v>
      </c>
      <c r="C64" s="16">
        <v>5</v>
      </c>
      <c r="D64" s="16"/>
      <c r="E64" s="20"/>
    </row>
    <row r="65" spans="1:5" ht="15">
      <c r="A65" s="6" t="s">
        <v>96</v>
      </c>
      <c r="B65" s="9">
        <v>4</v>
      </c>
      <c r="C65" s="16">
        <v>4</v>
      </c>
      <c r="D65" s="16"/>
      <c r="E65" s="20"/>
    </row>
    <row r="66" spans="1:5" ht="15">
      <c r="A66" s="8" t="s">
        <v>31</v>
      </c>
      <c r="B66" s="16">
        <v>4</v>
      </c>
      <c r="C66" s="16">
        <v>4</v>
      </c>
      <c r="D66" s="16"/>
      <c r="E66" s="20"/>
    </row>
    <row r="67" spans="1:5" ht="15.75" thickBot="1">
      <c r="A67" s="13" t="s">
        <v>347</v>
      </c>
      <c r="B67" s="38">
        <v>3</v>
      </c>
      <c r="C67" s="38">
        <v>3</v>
      </c>
      <c r="D67" s="22"/>
      <c r="E67" s="23"/>
    </row>
    <row r="68" spans="1:9" ht="15">
      <c r="A68" s="27" t="s">
        <v>32</v>
      </c>
      <c r="B68" s="17" t="s">
        <v>38</v>
      </c>
      <c r="C68" s="17" t="s">
        <v>101</v>
      </c>
      <c r="D68" s="17" t="s">
        <v>257</v>
      </c>
      <c r="E68" s="17">
        <f>IF(SUM(C70:C91)&gt;SUM(C93),6-SUM(C70:C91)-SUM(C93)/2,6-SUM(C93)-SUM(C70:C91)/2)</f>
        <v>2.3499999999999996</v>
      </c>
      <c r="F68" s="17"/>
      <c r="G68" s="17"/>
      <c r="H68" s="17"/>
      <c r="I68" s="18"/>
    </row>
    <row r="69" spans="1:9" ht="15">
      <c r="A69" s="24" t="s">
        <v>34</v>
      </c>
      <c r="B69" s="16"/>
      <c r="C69" s="16"/>
      <c r="D69" s="16"/>
      <c r="E69" s="16"/>
      <c r="F69" s="16"/>
      <c r="G69" s="16"/>
      <c r="H69" s="16"/>
      <c r="I69" s="20"/>
    </row>
    <row r="70" spans="1:9" ht="15">
      <c r="A70" s="19" t="s">
        <v>100</v>
      </c>
      <c r="B70" s="16">
        <v>1</v>
      </c>
      <c r="C70" s="16">
        <v>0.2</v>
      </c>
      <c r="D70" s="16" t="s">
        <v>268</v>
      </c>
      <c r="E70" s="16"/>
      <c r="F70" s="16"/>
      <c r="G70" s="16"/>
      <c r="H70" s="16"/>
      <c r="I70" s="20"/>
    </row>
    <row r="71" spans="1:9" ht="15">
      <c r="A71" s="19" t="s">
        <v>40</v>
      </c>
      <c r="B71" s="16">
        <v>1</v>
      </c>
      <c r="C71" s="16">
        <v>0.1</v>
      </c>
      <c r="D71" s="16" t="s">
        <v>269</v>
      </c>
      <c r="E71" s="16"/>
      <c r="F71" s="16"/>
      <c r="G71" s="16"/>
      <c r="H71" s="16"/>
      <c r="I71" s="20"/>
    </row>
    <row r="72" spans="1:9" ht="15">
      <c r="A72" s="19" t="s">
        <v>41</v>
      </c>
      <c r="B72" s="16">
        <v>3</v>
      </c>
      <c r="C72" s="16">
        <v>0.2</v>
      </c>
      <c r="D72" s="16" t="s">
        <v>270</v>
      </c>
      <c r="E72" s="16"/>
      <c r="F72" s="16"/>
      <c r="G72" s="16"/>
      <c r="H72" s="16"/>
      <c r="I72" s="20"/>
    </row>
    <row r="73" spans="1:9" ht="15">
      <c r="A73" s="6" t="s">
        <v>102</v>
      </c>
      <c r="B73" s="28">
        <v>1</v>
      </c>
      <c r="C73" s="28">
        <v>0.2</v>
      </c>
      <c r="D73" s="28" t="s">
        <v>272</v>
      </c>
      <c r="E73" s="16"/>
      <c r="F73" s="16"/>
      <c r="G73" s="16"/>
      <c r="H73" s="16"/>
      <c r="I73" s="20"/>
    </row>
    <row r="74" spans="1:9" ht="15">
      <c r="A74" s="6" t="s">
        <v>103</v>
      </c>
      <c r="B74" s="28">
        <v>4</v>
      </c>
      <c r="C74" s="16"/>
      <c r="D74" s="28" t="s">
        <v>271</v>
      </c>
      <c r="E74" s="16"/>
      <c r="F74" s="16"/>
      <c r="G74" s="16"/>
      <c r="H74" s="16"/>
      <c r="I74" s="20"/>
    </row>
    <row r="75" spans="1:9" ht="15">
      <c r="A75" s="6" t="s">
        <v>106</v>
      </c>
      <c r="B75" s="16"/>
      <c r="C75" s="28">
        <v>0.5</v>
      </c>
      <c r="D75" s="16"/>
      <c r="E75" s="16"/>
      <c r="F75" s="16"/>
      <c r="G75" s="16"/>
      <c r="H75" s="16"/>
      <c r="I75" s="20"/>
    </row>
    <row r="76" spans="1:9" ht="15">
      <c r="A76" s="6" t="s">
        <v>43</v>
      </c>
      <c r="B76" s="16"/>
      <c r="C76" s="16"/>
      <c r="D76" s="28" t="s">
        <v>273</v>
      </c>
      <c r="E76" s="16"/>
      <c r="F76" s="16"/>
      <c r="G76" s="16"/>
      <c r="H76" s="16"/>
      <c r="I76" s="20"/>
    </row>
    <row r="77" spans="1:9" ht="15">
      <c r="A77" s="6" t="s">
        <v>42</v>
      </c>
      <c r="B77" s="16"/>
      <c r="C77" s="16"/>
      <c r="D77" s="28" t="s">
        <v>279</v>
      </c>
      <c r="E77" s="16"/>
      <c r="F77" s="16"/>
      <c r="G77" s="16"/>
      <c r="H77" s="16"/>
      <c r="I77" s="20"/>
    </row>
    <row r="78" spans="1:9" ht="15">
      <c r="A78" s="6" t="s">
        <v>44</v>
      </c>
      <c r="B78" s="16"/>
      <c r="C78" s="16"/>
      <c r="D78" s="28" t="s">
        <v>274</v>
      </c>
      <c r="E78" s="16"/>
      <c r="F78" s="16"/>
      <c r="G78" s="16"/>
      <c r="H78" s="16"/>
      <c r="I78" s="20"/>
    </row>
    <row r="79" spans="1:9" ht="15">
      <c r="A79" s="6" t="s">
        <v>45</v>
      </c>
      <c r="B79" s="16"/>
      <c r="C79" s="16"/>
      <c r="D79" s="28" t="s">
        <v>275</v>
      </c>
      <c r="E79" s="16"/>
      <c r="F79" s="16"/>
      <c r="G79" s="16"/>
      <c r="H79" s="16"/>
      <c r="I79" s="20"/>
    </row>
    <row r="80" spans="1:9" ht="15">
      <c r="A80" s="6" t="s">
        <v>46</v>
      </c>
      <c r="B80" s="16"/>
      <c r="C80" s="16"/>
      <c r="D80" s="28" t="s">
        <v>276</v>
      </c>
      <c r="E80" s="16"/>
      <c r="F80" s="16"/>
      <c r="G80" s="16"/>
      <c r="H80" s="16"/>
      <c r="I80" s="20"/>
    </row>
    <row r="81" spans="1:9" ht="15">
      <c r="A81" s="6" t="s">
        <v>47</v>
      </c>
      <c r="B81" s="28"/>
      <c r="C81" s="16"/>
      <c r="D81" s="28" t="s">
        <v>277</v>
      </c>
      <c r="E81" s="16"/>
      <c r="F81" s="16"/>
      <c r="G81" s="16"/>
      <c r="H81" s="16"/>
      <c r="I81" s="20"/>
    </row>
    <row r="82" spans="1:9" ht="15">
      <c r="A82" s="6" t="s">
        <v>105</v>
      </c>
      <c r="B82" s="28">
        <v>3</v>
      </c>
      <c r="C82" s="16"/>
      <c r="D82" s="28" t="s">
        <v>278</v>
      </c>
      <c r="E82" s="16"/>
      <c r="F82" s="16"/>
      <c r="G82" s="16"/>
      <c r="H82" s="16"/>
      <c r="I82" s="20"/>
    </row>
    <row r="83" spans="1:9" ht="15">
      <c r="A83" s="6" t="s">
        <v>87</v>
      </c>
      <c r="B83" s="28"/>
      <c r="C83" s="16"/>
      <c r="D83" s="28" t="s">
        <v>280</v>
      </c>
      <c r="E83" s="16"/>
      <c r="F83" s="16"/>
      <c r="G83" s="16"/>
      <c r="H83" s="16"/>
      <c r="I83" s="20"/>
    </row>
    <row r="84" spans="1:9" ht="15">
      <c r="A84" s="6" t="s">
        <v>154</v>
      </c>
      <c r="B84" s="28">
        <v>1</v>
      </c>
      <c r="C84" s="16">
        <v>0.75</v>
      </c>
      <c r="D84" s="28" t="s">
        <v>281</v>
      </c>
      <c r="E84" s="16"/>
      <c r="F84" s="16"/>
      <c r="G84" s="16"/>
      <c r="H84" s="16"/>
      <c r="I84" s="20"/>
    </row>
    <row r="85" spans="1:9" ht="15">
      <c r="A85" s="6" t="s">
        <v>218</v>
      </c>
      <c r="B85" s="28">
        <v>1</v>
      </c>
      <c r="C85" s="16">
        <v>0.3</v>
      </c>
      <c r="D85" s="16"/>
      <c r="E85" s="16"/>
      <c r="F85" s="16"/>
      <c r="G85" s="16"/>
      <c r="H85" s="16"/>
      <c r="I85" s="20"/>
    </row>
    <row r="86" spans="1:9" ht="15">
      <c r="A86" s="6" t="s">
        <v>215</v>
      </c>
      <c r="B86" s="28">
        <v>1</v>
      </c>
      <c r="C86" s="16"/>
      <c r="D86" s="28" t="s">
        <v>282</v>
      </c>
      <c r="E86" s="16"/>
      <c r="F86" s="16"/>
      <c r="G86" s="16"/>
      <c r="H86" s="16"/>
      <c r="I86" s="20"/>
    </row>
    <row r="87" spans="1:9" ht="15">
      <c r="A87" s="6" t="s">
        <v>216</v>
      </c>
      <c r="B87" s="16">
        <v>1</v>
      </c>
      <c r="C87" s="16"/>
      <c r="D87" s="28" t="s">
        <v>283</v>
      </c>
      <c r="E87" s="16"/>
      <c r="F87" s="16"/>
      <c r="G87" s="16"/>
      <c r="H87" s="16"/>
      <c r="I87" s="20"/>
    </row>
    <row r="88" spans="1:9" ht="15">
      <c r="A88" s="6" t="s">
        <v>217</v>
      </c>
      <c r="B88" s="16">
        <v>3</v>
      </c>
      <c r="C88" s="16"/>
      <c r="D88" s="28" t="s">
        <v>284</v>
      </c>
      <c r="E88" s="16"/>
      <c r="F88" s="16"/>
      <c r="G88" s="16"/>
      <c r="H88" s="16"/>
      <c r="I88" s="20"/>
    </row>
    <row r="89" spans="1:9" ht="15">
      <c r="A89" s="6" t="s">
        <v>107</v>
      </c>
      <c r="B89" s="28">
        <v>1</v>
      </c>
      <c r="C89" s="16">
        <v>0.5</v>
      </c>
      <c r="D89" s="28" t="s">
        <v>285</v>
      </c>
      <c r="E89" s="16"/>
      <c r="F89" s="16"/>
      <c r="G89" s="16"/>
      <c r="H89" s="16"/>
      <c r="I89" s="20"/>
    </row>
    <row r="90" spans="1:9" ht="15">
      <c r="A90" s="6" t="s">
        <v>66</v>
      </c>
      <c r="B90" s="28">
        <v>3</v>
      </c>
      <c r="C90" s="16">
        <f>B90*0.2</f>
        <v>0.6000000000000001</v>
      </c>
      <c r="D90" s="28" t="s">
        <v>286</v>
      </c>
      <c r="E90" s="16"/>
      <c r="F90" s="16"/>
      <c r="G90" s="16"/>
      <c r="H90" s="16"/>
      <c r="I90" s="20"/>
    </row>
    <row r="91" spans="1:9" ht="15">
      <c r="A91" s="19" t="s">
        <v>39</v>
      </c>
      <c r="B91" s="28">
        <v>1</v>
      </c>
      <c r="C91" s="28">
        <v>0.1</v>
      </c>
      <c r="D91" s="28" t="s">
        <v>287</v>
      </c>
      <c r="E91" s="16"/>
      <c r="F91" s="16"/>
      <c r="G91" s="16"/>
      <c r="H91" s="16"/>
      <c r="I91" s="20"/>
    </row>
    <row r="92" spans="1:9" ht="15">
      <c r="A92" s="40" t="s">
        <v>35</v>
      </c>
      <c r="B92" s="16"/>
      <c r="C92" s="16"/>
      <c r="D92" s="16"/>
      <c r="E92" s="16"/>
      <c r="F92" s="16"/>
      <c r="G92" s="16"/>
      <c r="H92" s="16"/>
      <c r="I92" s="20"/>
    </row>
    <row r="93" spans="1:9" ht="15.75" thickBot="1">
      <c r="A93" s="37" t="s">
        <v>108</v>
      </c>
      <c r="B93" s="38">
        <v>2</v>
      </c>
      <c r="C93" s="22">
        <f>B93*0.2</f>
        <v>0.4</v>
      </c>
      <c r="D93" s="22" t="s">
        <v>288</v>
      </c>
      <c r="E93" s="22"/>
      <c r="F93" s="22"/>
      <c r="G93" s="22"/>
      <c r="H93" s="22"/>
      <c r="I93" s="23"/>
    </row>
    <row r="94" spans="1:9" ht="15">
      <c r="A94" s="26" t="s">
        <v>109</v>
      </c>
      <c r="B94" s="28"/>
      <c r="C94" s="28"/>
      <c r="D94" s="28"/>
      <c r="E94" s="16"/>
      <c r="F94" s="16"/>
      <c r="G94" s="16"/>
      <c r="H94" s="16"/>
      <c r="I94" s="20"/>
    </row>
    <row r="95" spans="1:9" ht="15.75" thickBot="1">
      <c r="A95" s="6" t="s">
        <v>111</v>
      </c>
      <c r="B95" s="28"/>
      <c r="C95" s="28"/>
      <c r="D95" s="28"/>
      <c r="E95" s="16"/>
      <c r="F95" s="16"/>
      <c r="G95" s="16"/>
      <c r="H95" s="16"/>
      <c r="I95" s="20"/>
    </row>
    <row r="96" spans="1:9" ht="15">
      <c r="A96" s="6" t="s">
        <v>258</v>
      </c>
      <c r="B96" s="28"/>
      <c r="C96" s="28"/>
      <c r="D96" s="28"/>
      <c r="E96" s="16"/>
      <c r="F96" s="95" t="s">
        <v>113</v>
      </c>
      <c r="G96" s="99" t="s">
        <v>114</v>
      </c>
      <c r="H96" s="99" t="s">
        <v>115</v>
      </c>
      <c r="I96" s="94" t="s">
        <v>116</v>
      </c>
    </row>
    <row r="97" spans="1:9" ht="15">
      <c r="A97" s="6" t="s">
        <v>112</v>
      </c>
      <c r="B97" s="28"/>
      <c r="C97" s="28"/>
      <c r="D97" s="28"/>
      <c r="E97" s="16"/>
      <c r="F97" s="96">
        <v>3</v>
      </c>
      <c r="G97" s="100">
        <v>3</v>
      </c>
      <c r="H97" s="101"/>
      <c r="I97" s="20"/>
    </row>
    <row r="98" spans="1:9" ht="15">
      <c r="A98" s="6" t="s">
        <v>117</v>
      </c>
      <c r="B98" s="28"/>
      <c r="C98" s="28"/>
      <c r="D98" s="28">
        <v>5</v>
      </c>
      <c r="E98" s="16"/>
      <c r="F98" s="96"/>
      <c r="G98" s="101"/>
      <c r="H98" s="101">
        <v>6</v>
      </c>
      <c r="I98" s="20"/>
    </row>
    <row r="99" spans="1:9" ht="15">
      <c r="A99" s="6" t="s">
        <v>118</v>
      </c>
      <c r="B99" s="28"/>
      <c r="C99" s="28"/>
      <c r="D99" s="28">
        <v>6</v>
      </c>
      <c r="E99" s="16"/>
      <c r="F99" s="96"/>
      <c r="G99" s="101"/>
      <c r="H99" s="101"/>
      <c r="I99" s="20">
        <v>6</v>
      </c>
    </row>
    <row r="100" spans="1:9" ht="15">
      <c r="A100" s="6" t="s">
        <v>119</v>
      </c>
      <c r="B100" s="28"/>
      <c r="C100" s="28"/>
      <c r="D100" s="28">
        <v>6</v>
      </c>
      <c r="E100" s="16"/>
      <c r="F100" s="97"/>
      <c r="G100" s="102">
        <v>6</v>
      </c>
      <c r="H100" s="102"/>
      <c r="I100" s="93"/>
    </row>
    <row r="101" spans="1:9" ht="15.75" thickBot="1">
      <c r="A101" s="6" t="s">
        <v>124</v>
      </c>
      <c r="B101" s="28"/>
      <c r="C101" s="28"/>
      <c r="D101" s="28">
        <v>5</v>
      </c>
      <c r="E101" s="16"/>
      <c r="F101" s="98">
        <v>5</v>
      </c>
      <c r="G101" s="103">
        <v>6</v>
      </c>
      <c r="H101" s="103">
        <v>5</v>
      </c>
      <c r="I101" s="23">
        <v>6</v>
      </c>
    </row>
    <row r="102" spans="1:9" ht="15">
      <c r="A102" s="6" t="s">
        <v>122</v>
      </c>
      <c r="B102" s="28"/>
      <c r="C102" s="28"/>
      <c r="D102" s="28">
        <v>6</v>
      </c>
      <c r="E102" s="16"/>
      <c r="F102" s="16"/>
      <c r="G102" s="16"/>
      <c r="H102" s="16"/>
      <c r="I102" s="20"/>
    </row>
    <row r="103" spans="1:9" ht="15">
      <c r="A103" s="6" t="s">
        <v>54</v>
      </c>
      <c r="B103" s="28"/>
      <c r="C103" s="28"/>
      <c r="D103" s="28"/>
      <c r="E103" s="16"/>
      <c r="F103" s="16"/>
      <c r="G103" s="16"/>
      <c r="H103" s="16"/>
      <c r="I103" s="20"/>
    </row>
    <row r="104" spans="1:9" ht="15">
      <c r="A104" s="6" t="s">
        <v>147</v>
      </c>
      <c r="B104" s="28"/>
      <c r="C104" s="28"/>
      <c r="D104" s="28"/>
      <c r="E104" s="16"/>
      <c r="F104" s="16"/>
      <c r="G104" s="16"/>
      <c r="H104" s="16"/>
      <c r="I104" s="20"/>
    </row>
    <row r="105" spans="1:9" ht="15">
      <c r="A105" s="6" t="s">
        <v>159</v>
      </c>
      <c r="B105" s="28"/>
      <c r="C105" s="28"/>
      <c r="D105" s="28">
        <v>5</v>
      </c>
      <c r="E105" s="16"/>
      <c r="F105" s="16"/>
      <c r="G105" s="16"/>
      <c r="H105" s="16"/>
      <c r="I105" s="20"/>
    </row>
    <row r="106" spans="1:9" ht="15">
      <c r="A106" s="6" t="s">
        <v>160</v>
      </c>
      <c r="B106" s="28"/>
      <c r="C106" s="28"/>
      <c r="D106" s="28">
        <v>6</v>
      </c>
      <c r="E106" s="16"/>
      <c r="F106" s="16"/>
      <c r="G106" s="16"/>
      <c r="H106" s="16"/>
      <c r="I106" s="20"/>
    </row>
    <row r="107" spans="1:9" ht="15">
      <c r="A107" s="6" t="s">
        <v>120</v>
      </c>
      <c r="B107" s="16"/>
      <c r="C107" s="28"/>
      <c r="E107" s="28" t="s">
        <v>290</v>
      </c>
      <c r="F107" s="16"/>
      <c r="G107" s="16"/>
      <c r="H107" s="16"/>
      <c r="I107" s="20"/>
    </row>
    <row r="108" spans="1:9" ht="15">
      <c r="A108" s="6" t="s">
        <v>121</v>
      </c>
      <c r="B108" s="16"/>
      <c r="C108" s="28"/>
      <c r="D108" s="28"/>
      <c r="E108" s="16" t="s">
        <v>291</v>
      </c>
      <c r="F108" s="16"/>
      <c r="G108" s="16"/>
      <c r="H108" s="16"/>
      <c r="I108" s="20"/>
    </row>
    <row r="109" spans="1:10" ht="15.75" thickBot="1">
      <c r="A109" s="6" t="s">
        <v>122</v>
      </c>
      <c r="B109" s="28"/>
      <c r="C109" s="28"/>
      <c r="D109" s="28">
        <v>6</v>
      </c>
      <c r="E109" s="16"/>
      <c r="F109" s="16"/>
      <c r="G109" s="16"/>
      <c r="H109" s="16"/>
      <c r="I109" s="20"/>
      <c r="J109" s="16"/>
    </row>
    <row r="110" spans="1:10" ht="15">
      <c r="A110" s="6" t="s">
        <v>123</v>
      </c>
      <c r="B110" s="28"/>
      <c r="C110" s="28"/>
      <c r="D110" s="28"/>
      <c r="E110" s="16"/>
      <c r="F110" s="95" t="s">
        <v>113</v>
      </c>
      <c r="G110" s="99" t="s">
        <v>114</v>
      </c>
      <c r="H110" s="99" t="s">
        <v>115</v>
      </c>
      <c r="I110" s="94" t="s">
        <v>116</v>
      </c>
      <c r="J110" s="16"/>
    </row>
    <row r="111" spans="1:10" ht="15.75" thickBot="1">
      <c r="A111" s="6" t="s">
        <v>124</v>
      </c>
      <c r="B111" s="28"/>
      <c r="C111" s="28"/>
      <c r="D111" s="28">
        <v>5</v>
      </c>
      <c r="E111" s="28"/>
      <c r="F111" s="104">
        <v>5</v>
      </c>
      <c r="G111" s="105" t="s">
        <v>231</v>
      </c>
      <c r="H111" s="105">
        <v>5</v>
      </c>
      <c r="I111" s="42">
        <v>6</v>
      </c>
      <c r="J111" s="16"/>
    </row>
    <row r="112" spans="1:10" ht="15">
      <c r="A112" s="6" t="s">
        <v>146</v>
      </c>
      <c r="B112" s="28"/>
      <c r="C112" s="28"/>
      <c r="D112" s="28"/>
      <c r="E112" s="16"/>
      <c r="F112" s="16"/>
      <c r="G112" s="16"/>
      <c r="H112" s="16"/>
      <c r="I112" s="20"/>
      <c r="J112" s="16"/>
    </row>
    <row r="113" spans="1:10" ht="15">
      <c r="A113" s="6" t="s">
        <v>148</v>
      </c>
      <c r="B113" s="28"/>
      <c r="C113" s="28"/>
      <c r="D113" s="28"/>
      <c r="E113" s="16"/>
      <c r="F113" s="16"/>
      <c r="G113" s="16"/>
      <c r="H113" s="16"/>
      <c r="I113" s="20"/>
      <c r="J113" s="16"/>
    </row>
    <row r="114" spans="1:10" ht="15">
      <c r="A114" s="6" t="s">
        <v>149</v>
      </c>
      <c r="B114" s="28"/>
      <c r="C114" s="16"/>
      <c r="D114" s="28"/>
      <c r="E114" s="16"/>
      <c r="F114" s="16"/>
      <c r="G114" s="16"/>
      <c r="H114" s="16"/>
      <c r="I114" s="20"/>
      <c r="J114" s="16"/>
    </row>
    <row r="115" spans="1:10" ht="15.75" thickBot="1">
      <c r="A115" s="6" t="s">
        <v>205</v>
      </c>
      <c r="B115" s="28"/>
      <c r="C115" s="16"/>
      <c r="D115" s="28"/>
      <c r="E115" s="16"/>
      <c r="F115" s="16"/>
      <c r="G115" s="16"/>
      <c r="H115" s="16"/>
      <c r="I115" s="20"/>
      <c r="J115" s="16"/>
    </row>
    <row r="116" spans="1:10" ht="15">
      <c r="A116" s="30" t="s">
        <v>144</v>
      </c>
      <c r="B116" s="17" t="s">
        <v>242</v>
      </c>
      <c r="C116" s="17"/>
      <c r="D116" s="17"/>
      <c r="E116" s="18"/>
      <c r="F116" s="17"/>
      <c r="G116" s="17"/>
      <c r="H116" s="17"/>
      <c r="I116" s="17"/>
      <c r="J116" s="16"/>
    </row>
    <row r="117" spans="1:10" ht="15">
      <c r="A117" s="19" t="s">
        <v>168</v>
      </c>
      <c r="B117" s="16">
        <v>5</v>
      </c>
      <c r="C117" s="16"/>
      <c r="D117" s="16"/>
      <c r="E117" s="20"/>
      <c r="F117" s="16"/>
      <c r="G117" s="16"/>
      <c r="H117" s="16"/>
      <c r="I117" s="16"/>
      <c r="J117" s="16"/>
    </row>
    <row r="118" spans="1:10" ht="15">
      <c r="A118" s="19" t="s">
        <v>169</v>
      </c>
      <c r="B118" s="16">
        <v>3</v>
      </c>
      <c r="C118" s="16"/>
      <c r="D118" s="16"/>
      <c r="E118" s="20"/>
      <c r="F118" s="16"/>
      <c r="G118" s="16"/>
      <c r="H118" s="16"/>
      <c r="I118" s="16"/>
      <c r="J118" s="16"/>
    </row>
    <row r="119" spans="1:10" ht="15">
      <c r="A119" s="19" t="s">
        <v>170</v>
      </c>
      <c r="B119" s="16">
        <v>5</v>
      </c>
      <c r="C119" s="16"/>
      <c r="D119" s="16"/>
      <c r="E119" s="20"/>
      <c r="F119" s="16"/>
      <c r="G119" s="16"/>
      <c r="H119" s="16"/>
      <c r="I119" s="16"/>
      <c r="J119" s="16"/>
    </row>
    <row r="120" spans="1:10" ht="15">
      <c r="A120" s="19" t="s">
        <v>169</v>
      </c>
      <c r="B120" s="16">
        <v>3</v>
      </c>
      <c r="C120" s="16"/>
      <c r="D120" s="16"/>
      <c r="E120" s="20"/>
      <c r="F120" s="16"/>
      <c r="G120" s="16"/>
      <c r="H120" s="16"/>
      <c r="I120" s="16"/>
      <c r="J120" s="16"/>
    </row>
    <row r="121" spans="1:10" ht="15">
      <c r="A121" s="19" t="s">
        <v>171</v>
      </c>
      <c r="B121" s="16">
        <v>5</v>
      </c>
      <c r="C121" s="16"/>
      <c r="D121" s="16"/>
      <c r="E121" s="20"/>
      <c r="F121" s="16"/>
      <c r="G121" s="16"/>
      <c r="H121" s="16"/>
      <c r="I121" s="16"/>
      <c r="J121" s="16"/>
    </row>
    <row r="122" spans="1:10" ht="15">
      <c r="A122" s="19" t="s">
        <v>169</v>
      </c>
      <c r="B122" s="28">
        <v>3</v>
      </c>
      <c r="C122" s="16"/>
      <c r="D122" s="16"/>
      <c r="E122" s="20"/>
      <c r="F122" s="16"/>
      <c r="G122" s="16"/>
      <c r="H122" s="16"/>
      <c r="I122" s="16"/>
      <c r="J122" s="16"/>
    </row>
    <row r="123" spans="1:10" ht="15">
      <c r="A123" s="19" t="s">
        <v>172</v>
      </c>
      <c r="B123" s="16">
        <v>5</v>
      </c>
      <c r="C123" s="16"/>
      <c r="D123" s="16"/>
      <c r="E123" s="20"/>
      <c r="F123" s="16"/>
      <c r="G123" s="16"/>
      <c r="H123" s="16"/>
      <c r="I123" s="16"/>
      <c r="J123" s="16"/>
    </row>
    <row r="124" spans="1:10" ht="15">
      <c r="A124" s="19" t="s">
        <v>169</v>
      </c>
      <c r="B124" s="16">
        <v>3</v>
      </c>
      <c r="C124" s="16"/>
      <c r="D124" s="16"/>
      <c r="E124" s="20"/>
      <c r="F124" s="16"/>
      <c r="G124" s="16"/>
      <c r="H124" s="16"/>
      <c r="I124" s="16"/>
      <c r="J124" s="16"/>
    </row>
    <row r="125" spans="1:10" ht="15">
      <c r="A125" s="19" t="s">
        <v>173</v>
      </c>
      <c r="B125" s="16">
        <v>5</v>
      </c>
      <c r="C125" s="16"/>
      <c r="D125" s="16"/>
      <c r="E125" s="20"/>
      <c r="F125" s="16"/>
      <c r="G125" s="16"/>
      <c r="H125" s="16"/>
      <c r="I125" s="16"/>
      <c r="J125" s="16"/>
    </row>
    <row r="126" spans="1:10" ht="15">
      <c r="A126" s="19" t="s">
        <v>169</v>
      </c>
      <c r="B126" s="16">
        <v>3</v>
      </c>
      <c r="C126" s="16"/>
      <c r="D126" s="16"/>
      <c r="E126" s="20"/>
      <c r="F126" s="16"/>
      <c r="G126" s="16"/>
      <c r="H126" s="16"/>
      <c r="I126" s="16"/>
      <c r="J126" s="16"/>
    </row>
    <row r="127" spans="1:10" ht="15">
      <c r="A127" s="19" t="s">
        <v>174</v>
      </c>
      <c r="B127" s="16">
        <v>5</v>
      </c>
      <c r="C127" s="16"/>
      <c r="D127" s="16"/>
      <c r="E127" s="20"/>
      <c r="F127" s="16"/>
      <c r="G127" s="16"/>
      <c r="H127" s="16"/>
      <c r="I127" s="16"/>
      <c r="J127" s="16"/>
    </row>
    <row r="128" spans="1:10" ht="15">
      <c r="A128" s="19" t="s">
        <v>169</v>
      </c>
      <c r="B128" s="16">
        <v>3</v>
      </c>
      <c r="C128" s="16"/>
      <c r="D128" s="16"/>
      <c r="E128" s="20"/>
      <c r="F128" s="16"/>
      <c r="G128" s="16"/>
      <c r="H128" s="16"/>
      <c r="I128" s="16"/>
      <c r="J128" s="16"/>
    </row>
    <row r="129" spans="1:10" ht="15">
      <c r="A129" s="19" t="s">
        <v>175</v>
      </c>
      <c r="B129" s="16">
        <v>5</v>
      </c>
      <c r="C129" s="16"/>
      <c r="D129" s="16"/>
      <c r="E129" s="20"/>
      <c r="F129" s="16"/>
      <c r="G129" s="16"/>
      <c r="H129" s="16"/>
      <c r="I129" s="16"/>
      <c r="J129" s="16"/>
    </row>
    <row r="130" spans="1:10" ht="15">
      <c r="A130" s="19" t="s">
        <v>169</v>
      </c>
      <c r="B130" s="16">
        <v>3</v>
      </c>
      <c r="C130" s="16"/>
      <c r="D130" s="16"/>
      <c r="E130" s="20"/>
      <c r="F130" s="16"/>
      <c r="G130" s="16"/>
      <c r="H130" s="16"/>
      <c r="I130" s="16"/>
      <c r="J130" s="16"/>
    </row>
    <row r="131" spans="1:10" ht="15">
      <c r="A131" s="19" t="s">
        <v>48</v>
      </c>
      <c r="B131" s="16">
        <v>5</v>
      </c>
      <c r="C131" s="16"/>
      <c r="D131" s="16"/>
      <c r="E131" s="20"/>
      <c r="F131" s="16"/>
      <c r="G131" s="16"/>
      <c r="H131" s="16"/>
      <c r="I131" s="16"/>
      <c r="J131" s="16"/>
    </row>
    <row r="132" spans="1:10" ht="15">
      <c r="A132" s="19" t="s">
        <v>176</v>
      </c>
      <c r="B132" s="16">
        <v>5</v>
      </c>
      <c r="C132" s="16"/>
      <c r="D132" s="16"/>
      <c r="E132" s="20"/>
      <c r="F132" s="16"/>
      <c r="G132" s="16"/>
      <c r="H132" s="16"/>
      <c r="I132" s="16"/>
      <c r="J132" s="16"/>
    </row>
    <row r="133" spans="1:10" ht="15">
      <c r="A133" s="6" t="s">
        <v>177</v>
      </c>
      <c r="B133" s="16">
        <v>5</v>
      </c>
      <c r="C133" s="16"/>
      <c r="D133" s="16"/>
      <c r="E133" s="20"/>
      <c r="F133" s="16"/>
      <c r="G133" s="16"/>
      <c r="H133" s="16"/>
      <c r="I133" s="16"/>
      <c r="J133" s="16"/>
    </row>
    <row r="134" spans="1:10" ht="15">
      <c r="A134" s="6" t="s">
        <v>178</v>
      </c>
      <c r="B134" s="16">
        <v>5</v>
      </c>
      <c r="C134" s="16"/>
      <c r="D134" s="16"/>
      <c r="E134" s="20"/>
      <c r="F134" s="16"/>
      <c r="G134" s="16"/>
      <c r="H134" s="16"/>
      <c r="I134" s="16"/>
      <c r="J134" s="16"/>
    </row>
    <row r="135" spans="1:10" ht="15">
      <c r="A135" s="19" t="s">
        <v>179</v>
      </c>
      <c r="B135" s="16">
        <v>5</v>
      </c>
      <c r="C135" s="16" t="s">
        <v>357</v>
      </c>
      <c r="D135" s="16">
        <v>3</v>
      </c>
      <c r="E135" s="20"/>
      <c r="F135" s="16"/>
      <c r="G135" s="16"/>
      <c r="H135" s="16"/>
      <c r="I135" s="16"/>
      <c r="J135" s="16"/>
    </row>
    <row r="136" spans="1:10" ht="15">
      <c r="A136" s="19" t="s">
        <v>180</v>
      </c>
      <c r="B136" s="16">
        <v>5</v>
      </c>
      <c r="C136" s="16" t="s">
        <v>357</v>
      </c>
      <c r="D136" s="16">
        <v>3</v>
      </c>
      <c r="E136" s="20"/>
      <c r="F136" s="16"/>
      <c r="G136" s="16"/>
      <c r="H136" s="16"/>
      <c r="I136" s="16"/>
      <c r="J136" s="16"/>
    </row>
    <row r="137" spans="1:10" ht="15">
      <c r="A137" s="19" t="s">
        <v>181</v>
      </c>
      <c r="B137" s="16">
        <v>5</v>
      </c>
      <c r="C137" s="16"/>
      <c r="D137" s="16"/>
      <c r="E137" s="20"/>
      <c r="F137" s="16"/>
      <c r="G137" s="16"/>
      <c r="H137" s="16"/>
      <c r="I137" s="16"/>
      <c r="J137" s="16"/>
    </row>
    <row r="138" spans="1:10" ht="15">
      <c r="A138" s="6" t="s">
        <v>182</v>
      </c>
      <c r="B138" s="16">
        <v>5</v>
      </c>
      <c r="C138" s="16"/>
      <c r="D138" s="16"/>
      <c r="E138" s="20"/>
      <c r="F138" s="16"/>
      <c r="G138" s="16"/>
      <c r="H138" s="16"/>
      <c r="I138" s="16"/>
      <c r="J138" s="16"/>
    </row>
    <row r="139" spans="1:10" ht="15">
      <c r="A139" s="19" t="s">
        <v>183</v>
      </c>
      <c r="B139" s="16">
        <v>5</v>
      </c>
      <c r="C139" s="16"/>
      <c r="D139" s="16"/>
      <c r="E139" s="20"/>
      <c r="F139" s="16"/>
      <c r="G139" s="16"/>
      <c r="H139" s="16"/>
      <c r="I139" s="16"/>
      <c r="J139" s="16"/>
    </row>
    <row r="140" spans="1:10" ht="15">
      <c r="A140" s="19" t="s">
        <v>185</v>
      </c>
      <c r="B140" s="16">
        <v>5</v>
      </c>
      <c r="C140" s="16"/>
      <c r="D140" s="16"/>
      <c r="E140" s="20"/>
      <c r="F140" s="16"/>
      <c r="G140" s="16"/>
      <c r="H140" s="16"/>
      <c r="I140" s="16"/>
      <c r="J140" s="16"/>
    </row>
    <row r="141" spans="1:10" ht="15">
      <c r="A141" s="19" t="s">
        <v>184</v>
      </c>
      <c r="B141" s="16">
        <v>5</v>
      </c>
      <c r="C141" s="16"/>
      <c r="D141" s="16"/>
      <c r="E141" s="20"/>
      <c r="F141" s="16"/>
      <c r="G141" s="16"/>
      <c r="H141" s="16"/>
      <c r="I141" s="16"/>
      <c r="J141" s="16"/>
    </row>
    <row r="142" spans="1:10" ht="15">
      <c r="A142" s="19" t="s">
        <v>186</v>
      </c>
      <c r="B142" s="16">
        <v>5</v>
      </c>
      <c r="C142" s="16" t="s">
        <v>357</v>
      </c>
      <c r="D142" s="16">
        <v>3</v>
      </c>
      <c r="E142" s="20"/>
      <c r="F142" s="16"/>
      <c r="G142" s="16"/>
      <c r="H142" s="16"/>
      <c r="I142" s="16"/>
      <c r="J142" s="16"/>
    </row>
    <row r="143" spans="1:9" ht="15">
      <c r="A143" s="19" t="s">
        <v>187</v>
      </c>
      <c r="B143" s="16">
        <v>1</v>
      </c>
      <c r="C143" s="16"/>
      <c r="D143" s="16"/>
      <c r="E143" s="20"/>
      <c r="F143" s="16"/>
      <c r="G143" s="16"/>
      <c r="H143" s="16"/>
      <c r="I143" s="16"/>
    </row>
    <row r="144" spans="1:9" ht="15">
      <c r="A144" s="6" t="s">
        <v>202</v>
      </c>
      <c r="B144" s="28">
        <v>6</v>
      </c>
      <c r="C144" s="16"/>
      <c r="D144" s="16"/>
      <c r="E144" s="20"/>
      <c r="F144" s="16"/>
      <c r="G144" s="16"/>
      <c r="H144" s="16"/>
      <c r="I144" s="16"/>
    </row>
    <row r="145" spans="1:9" ht="15">
      <c r="A145" s="6" t="s">
        <v>203</v>
      </c>
      <c r="B145" s="28">
        <v>6</v>
      </c>
      <c r="C145" s="16"/>
      <c r="D145" s="16"/>
      <c r="E145" s="20"/>
      <c r="F145" s="16"/>
      <c r="G145" s="16"/>
      <c r="H145" s="16"/>
      <c r="I145" s="16"/>
    </row>
    <row r="146" spans="1:9" ht="15.75" thickBot="1">
      <c r="A146" s="37" t="s">
        <v>213</v>
      </c>
      <c r="B146" s="38">
        <v>3</v>
      </c>
      <c r="C146" s="22"/>
      <c r="D146" s="22"/>
      <c r="E146" s="23"/>
      <c r="F146" s="16"/>
      <c r="G146" s="16"/>
      <c r="H146" s="16"/>
      <c r="I146" s="16"/>
    </row>
    <row r="147" spans="1:9" ht="15">
      <c r="A147" s="43" t="s">
        <v>208</v>
      </c>
      <c r="B147" s="17"/>
      <c r="C147" s="17" t="s">
        <v>260</v>
      </c>
      <c r="D147" s="17"/>
      <c r="E147" s="18"/>
      <c r="F147" s="16"/>
      <c r="G147" s="16"/>
      <c r="H147" s="16"/>
      <c r="I147" s="16"/>
    </row>
    <row r="148" spans="1:9" ht="15">
      <c r="A148" s="19" t="s">
        <v>207</v>
      </c>
      <c r="B148" s="16"/>
      <c r="C148" s="16">
        <v>27</v>
      </c>
      <c r="D148" s="16"/>
      <c r="E148" s="20"/>
      <c r="F148" s="16"/>
      <c r="G148" s="16"/>
      <c r="H148" s="16"/>
      <c r="I148" s="16"/>
    </row>
    <row r="149" spans="1:9" ht="15.75" thickBot="1">
      <c r="A149" s="21" t="s">
        <v>209</v>
      </c>
      <c r="B149" s="22"/>
      <c r="C149" s="22">
        <v>27</v>
      </c>
      <c r="D149" s="22"/>
      <c r="E149" s="23"/>
      <c r="F149" s="22"/>
      <c r="G149" s="22"/>
      <c r="H149" s="22"/>
      <c r="I149" s="22"/>
    </row>
    <row r="150" spans="1:9" ht="15">
      <c r="A150" s="55" t="s">
        <v>51</v>
      </c>
      <c r="B150" s="57" t="s">
        <v>292</v>
      </c>
      <c r="C150" s="58" t="s">
        <v>293</v>
      </c>
      <c r="D150" s="56" t="s">
        <v>295</v>
      </c>
      <c r="E150" s="17"/>
      <c r="F150" s="17"/>
      <c r="G150" s="17"/>
      <c r="H150" s="17"/>
      <c r="I150" s="18"/>
    </row>
    <row r="151" spans="1:9" ht="15">
      <c r="A151" s="54" t="s">
        <v>52</v>
      </c>
      <c r="B151" s="108">
        <v>2</v>
      </c>
      <c r="C151" s="109" t="s">
        <v>294</v>
      </c>
      <c r="D151" s="110">
        <v>-4</v>
      </c>
      <c r="E151" s="16"/>
      <c r="F151" s="16"/>
      <c r="G151" s="16"/>
      <c r="H151" s="16"/>
      <c r="I151" s="20"/>
    </row>
    <row r="152" spans="1:9" ht="15">
      <c r="A152" s="19"/>
      <c r="B152" s="106" t="s">
        <v>293</v>
      </c>
      <c r="C152" s="106" t="s">
        <v>295</v>
      </c>
      <c r="D152" s="107" t="s">
        <v>298</v>
      </c>
      <c r="E152" s="63" t="s">
        <v>300</v>
      </c>
      <c r="F152" s="61" t="s">
        <v>301</v>
      </c>
      <c r="G152" s="16"/>
      <c r="H152" s="16"/>
      <c r="I152" s="20"/>
    </row>
    <row r="153" spans="1:9" ht="15">
      <c r="A153" s="59" t="s">
        <v>125</v>
      </c>
      <c r="B153" s="62" t="s">
        <v>296</v>
      </c>
      <c r="C153" s="62" t="s">
        <v>297</v>
      </c>
      <c r="D153" s="62" t="s">
        <v>299</v>
      </c>
      <c r="E153" s="64" t="s">
        <v>309</v>
      </c>
      <c r="F153" s="60" t="s">
        <v>302</v>
      </c>
      <c r="G153" s="16"/>
      <c r="H153" s="16"/>
      <c r="I153" s="20"/>
    </row>
    <row r="154" spans="1:9" ht="15">
      <c r="A154" s="6" t="s">
        <v>126</v>
      </c>
      <c r="B154" s="28" t="s">
        <v>303</v>
      </c>
      <c r="C154" s="16"/>
      <c r="D154" s="16"/>
      <c r="E154" s="16"/>
      <c r="F154" s="16"/>
      <c r="G154" s="16"/>
      <c r="H154" s="16"/>
      <c r="I154" s="20"/>
    </row>
    <row r="155" spans="1:9" ht="15">
      <c r="A155" s="6" t="s">
        <v>127</v>
      </c>
      <c r="B155" s="28" t="s">
        <v>305</v>
      </c>
      <c r="C155" s="16"/>
      <c r="D155" s="16"/>
      <c r="E155" s="16"/>
      <c r="F155" s="16"/>
      <c r="G155" s="16"/>
      <c r="H155" s="16"/>
      <c r="I155" s="20"/>
    </row>
    <row r="156" spans="1:9" ht="15">
      <c r="A156" s="6" t="s">
        <v>128</v>
      </c>
      <c r="B156" s="28" t="s">
        <v>304</v>
      </c>
      <c r="C156" s="16"/>
      <c r="D156" s="16"/>
      <c r="E156" s="16"/>
      <c r="F156" s="16"/>
      <c r="G156" s="16"/>
      <c r="H156" s="16"/>
      <c r="I156" s="20"/>
    </row>
    <row r="157" spans="1:9" ht="15">
      <c r="A157" s="6" t="s">
        <v>53</v>
      </c>
      <c r="B157" s="28" t="s">
        <v>306</v>
      </c>
      <c r="C157" s="16"/>
      <c r="D157" s="16"/>
      <c r="E157" s="16"/>
      <c r="F157" s="16"/>
      <c r="G157" s="16"/>
      <c r="H157" s="16"/>
      <c r="I157" s="20"/>
    </row>
    <row r="158" spans="1:9" ht="15">
      <c r="A158" s="6" t="s">
        <v>133</v>
      </c>
      <c r="B158" s="28" t="s">
        <v>307</v>
      </c>
      <c r="C158" s="16"/>
      <c r="D158" s="16"/>
      <c r="E158" s="16"/>
      <c r="F158" s="16"/>
      <c r="G158" s="16"/>
      <c r="H158" s="16"/>
      <c r="I158" s="20"/>
    </row>
    <row r="159" spans="1:9" ht="15">
      <c r="A159" s="6" t="s">
        <v>54</v>
      </c>
      <c r="B159" s="28" t="s">
        <v>308</v>
      </c>
      <c r="C159" s="16"/>
      <c r="D159" s="16"/>
      <c r="E159" s="16"/>
      <c r="F159" s="16" t="s">
        <v>344</v>
      </c>
      <c r="G159" t="s">
        <v>346</v>
      </c>
      <c r="H159" s="16"/>
      <c r="I159" s="20"/>
    </row>
    <row r="160" spans="1:9" ht="15">
      <c r="A160" s="24" t="s">
        <v>129</v>
      </c>
      <c r="B160" s="16">
        <f>SUM(B161:B163)</f>
        <v>6</v>
      </c>
      <c r="C160" s="16"/>
      <c r="D160" s="16" t="s">
        <v>293</v>
      </c>
      <c r="E160" s="16" t="s">
        <v>295</v>
      </c>
      <c r="F160" s="16"/>
      <c r="H160" s="16"/>
      <c r="I160" s="20"/>
    </row>
    <row r="161" spans="1:9" ht="15">
      <c r="A161" s="6" t="s">
        <v>345</v>
      </c>
      <c r="B161" s="16">
        <v>3</v>
      </c>
      <c r="C161" s="16"/>
      <c r="D161" s="16" t="s">
        <v>310</v>
      </c>
      <c r="E161" s="16" t="s">
        <v>311</v>
      </c>
      <c r="F161" s="16">
        <v>90</v>
      </c>
      <c r="H161" s="16"/>
      <c r="I161" s="20"/>
    </row>
    <row r="162" spans="1:9" ht="15">
      <c r="A162" s="6" t="s">
        <v>131</v>
      </c>
      <c r="B162" s="16">
        <v>1</v>
      </c>
      <c r="C162" s="16"/>
      <c r="D162" s="16" t="s">
        <v>312</v>
      </c>
      <c r="E162" s="16" t="s">
        <v>313</v>
      </c>
      <c r="F162" s="16">
        <v>24</v>
      </c>
      <c r="G162">
        <v>22</v>
      </c>
      <c r="H162" s="16"/>
      <c r="I162" s="20"/>
    </row>
    <row r="163" spans="1:9" ht="15.75" thickBot="1">
      <c r="A163" s="37" t="s">
        <v>132</v>
      </c>
      <c r="B163" s="38">
        <v>2</v>
      </c>
      <c r="C163" s="22"/>
      <c r="D163" s="38" t="s">
        <v>296</v>
      </c>
      <c r="E163" s="38" t="s">
        <v>297</v>
      </c>
      <c r="F163" s="22">
        <v>60</v>
      </c>
      <c r="G163" s="22"/>
      <c r="H163" s="22"/>
      <c r="I163" s="23"/>
    </row>
    <row r="164" spans="1:9" ht="15">
      <c r="A164" s="39" t="s">
        <v>48</v>
      </c>
      <c r="B164" s="65"/>
      <c r="C164" s="75" t="s">
        <v>49</v>
      </c>
      <c r="D164" s="76" t="s">
        <v>50</v>
      </c>
      <c r="E164" s="17"/>
      <c r="F164" s="17"/>
      <c r="G164" s="17"/>
      <c r="H164" s="17"/>
      <c r="I164" s="18"/>
    </row>
    <row r="165" spans="1:9" ht="15">
      <c r="A165" s="6" t="s">
        <v>140</v>
      </c>
      <c r="B165" s="66"/>
      <c r="C165" s="68">
        <v>2</v>
      </c>
      <c r="D165" s="71">
        <v>2</v>
      </c>
      <c r="E165" s="16"/>
      <c r="F165" s="16"/>
      <c r="G165" s="16"/>
      <c r="H165" s="16"/>
      <c r="I165" s="20"/>
    </row>
    <row r="166" spans="1:9" ht="15">
      <c r="A166" s="6" t="s">
        <v>134</v>
      </c>
      <c r="B166" s="66"/>
      <c r="C166" s="68" t="s">
        <v>136</v>
      </c>
      <c r="D166" s="72" t="s">
        <v>135</v>
      </c>
      <c r="E166" s="16"/>
      <c r="F166" s="16"/>
      <c r="G166" s="16"/>
      <c r="H166" s="16"/>
      <c r="I166" s="20"/>
    </row>
    <row r="167" spans="1:9" ht="15">
      <c r="A167" s="6" t="s">
        <v>137</v>
      </c>
      <c r="B167" s="66"/>
      <c r="C167" s="68">
        <v>0</v>
      </c>
      <c r="D167" s="71">
        <v>1</v>
      </c>
      <c r="E167" s="16"/>
      <c r="F167" s="16"/>
      <c r="G167" s="16"/>
      <c r="H167" s="16"/>
      <c r="I167" s="20"/>
    </row>
    <row r="168" spans="1:9" ht="15">
      <c r="A168" s="6" t="s">
        <v>138</v>
      </c>
      <c r="B168" s="66"/>
      <c r="C168" s="68">
        <v>0</v>
      </c>
      <c r="D168" s="71">
        <v>1</v>
      </c>
      <c r="E168" s="16"/>
      <c r="F168" s="16"/>
      <c r="G168" s="16"/>
      <c r="H168" s="16"/>
      <c r="I168" s="20"/>
    </row>
    <row r="169" spans="1:9" ht="15">
      <c r="A169" s="6" t="s">
        <v>189</v>
      </c>
      <c r="B169" s="66"/>
      <c r="C169" s="69">
        <v>1</v>
      </c>
      <c r="D169" s="73">
        <v>1</v>
      </c>
      <c r="E169" s="16"/>
      <c r="F169" s="16"/>
      <c r="G169" s="16"/>
      <c r="H169" s="16"/>
      <c r="I169" s="20"/>
    </row>
    <row r="170" spans="1:9" ht="15">
      <c r="A170" s="19" t="s">
        <v>139</v>
      </c>
      <c r="B170" s="77"/>
      <c r="C170" s="78">
        <v>1</v>
      </c>
      <c r="D170" s="79">
        <v>1</v>
      </c>
      <c r="E170" s="16"/>
      <c r="F170" s="16"/>
      <c r="G170" s="16"/>
      <c r="H170" s="16"/>
      <c r="I170" s="20"/>
    </row>
    <row r="171" spans="1:12" ht="15.75" thickBot="1">
      <c r="A171" s="80"/>
      <c r="B171" s="67" t="s">
        <v>204</v>
      </c>
      <c r="C171" s="70">
        <v>10</v>
      </c>
      <c r="D171" s="74">
        <v>8</v>
      </c>
      <c r="E171" s="16"/>
      <c r="F171" s="16"/>
      <c r="G171" s="16"/>
      <c r="H171" s="16"/>
      <c r="I171" s="20"/>
      <c r="L171" s="16"/>
    </row>
    <row r="172" spans="1:9" ht="15">
      <c r="A172" s="30" t="s">
        <v>55</v>
      </c>
      <c r="B172" s="17"/>
      <c r="C172" s="17" t="s">
        <v>259</v>
      </c>
      <c r="D172" s="17"/>
      <c r="E172" s="17"/>
      <c r="F172" s="17"/>
      <c r="G172" s="17"/>
      <c r="H172" s="17"/>
      <c r="I172" s="18"/>
    </row>
    <row r="173" spans="1:9" ht="15">
      <c r="A173" s="6" t="s">
        <v>56</v>
      </c>
      <c r="B173" s="16"/>
      <c r="C173" s="16"/>
      <c r="D173" s="16"/>
      <c r="E173" s="16"/>
      <c r="F173" s="16"/>
      <c r="G173" s="16"/>
      <c r="H173" s="16"/>
      <c r="I173" s="20"/>
    </row>
    <row r="174" spans="1:9" ht="15">
      <c r="A174" s="6" t="s">
        <v>141</v>
      </c>
      <c r="B174" s="16"/>
      <c r="C174" s="16"/>
      <c r="D174" s="16" t="s">
        <v>314</v>
      </c>
      <c r="E174" s="16"/>
      <c r="F174" s="16"/>
      <c r="G174" s="16"/>
      <c r="H174" s="16"/>
      <c r="I174" s="20"/>
    </row>
    <row r="175" spans="1:9" ht="15">
      <c r="A175" s="6" t="s">
        <v>57</v>
      </c>
      <c r="B175" s="28"/>
      <c r="C175" s="81"/>
      <c r="D175" s="86" t="s">
        <v>315</v>
      </c>
      <c r="E175" s="86" t="s">
        <v>317</v>
      </c>
      <c r="F175" s="92" t="s">
        <v>319</v>
      </c>
      <c r="G175" s="82" t="s">
        <v>320</v>
      </c>
      <c r="H175" s="16"/>
      <c r="I175" s="20"/>
    </row>
    <row r="176" spans="1:9" ht="15">
      <c r="A176" s="6" t="s">
        <v>142</v>
      </c>
      <c r="B176" s="28"/>
      <c r="C176" s="81">
        <v>1</v>
      </c>
      <c r="D176" s="87" t="s">
        <v>316</v>
      </c>
      <c r="E176" s="90" t="s">
        <v>318</v>
      </c>
      <c r="F176" s="90">
        <v>120</v>
      </c>
      <c r="G176" s="85">
        <v>1</v>
      </c>
      <c r="H176" s="16"/>
      <c r="I176" s="20"/>
    </row>
    <row r="177" spans="1:9" ht="15">
      <c r="A177" s="6" t="s">
        <v>59</v>
      </c>
      <c r="B177" s="28"/>
      <c r="C177" s="81">
        <v>1</v>
      </c>
      <c r="D177" s="88" t="s">
        <v>4</v>
      </c>
      <c r="E177" s="91" t="s">
        <v>48</v>
      </c>
      <c r="F177" s="82" t="s">
        <v>321</v>
      </c>
      <c r="G177" s="83"/>
      <c r="H177" s="16"/>
      <c r="I177" s="20"/>
    </row>
    <row r="178" spans="1:9" ht="15">
      <c r="A178" s="6" t="s">
        <v>58</v>
      </c>
      <c r="B178" s="28"/>
      <c r="C178" s="81"/>
      <c r="D178" s="89">
        <v>6</v>
      </c>
      <c r="E178" s="90">
        <v>6</v>
      </c>
      <c r="F178" s="85">
        <v>2</v>
      </c>
      <c r="G178" s="84"/>
      <c r="H178" s="16"/>
      <c r="I178" s="20"/>
    </row>
    <row r="179" spans="1:9" ht="15.75" thickBot="1">
      <c r="A179" s="6" t="s">
        <v>143</v>
      </c>
      <c r="B179" s="28"/>
      <c r="C179" s="28"/>
      <c r="D179" s="28"/>
      <c r="E179" s="16"/>
      <c r="F179" s="16"/>
      <c r="G179" s="16"/>
      <c r="H179" s="16"/>
      <c r="I179" s="20"/>
    </row>
    <row r="180" spans="1:9" ht="15">
      <c r="A180" s="30" t="s">
        <v>145</v>
      </c>
      <c r="B180" s="17" t="s">
        <v>38</v>
      </c>
      <c r="C180" s="17"/>
      <c r="D180" s="17"/>
      <c r="E180" s="17"/>
      <c r="F180" s="17"/>
      <c r="G180" s="17"/>
      <c r="H180" s="17"/>
      <c r="I180" s="18"/>
    </row>
    <row r="181" spans="1:9" ht="15">
      <c r="A181" s="48" t="s">
        <v>150</v>
      </c>
      <c r="B181" s="28">
        <v>6</v>
      </c>
      <c r="C181" s="16" t="s">
        <v>322</v>
      </c>
      <c r="D181" s="16"/>
      <c r="E181" s="16"/>
      <c r="F181" s="16"/>
      <c r="G181" s="16"/>
      <c r="H181" s="16"/>
      <c r="I181" s="20"/>
    </row>
    <row r="182" spans="1:9" ht="15">
      <c r="A182" s="19" t="s">
        <v>60</v>
      </c>
      <c r="B182" s="28">
        <v>6</v>
      </c>
      <c r="C182" s="16" t="s">
        <v>323</v>
      </c>
      <c r="D182" s="16"/>
      <c r="E182" s="16"/>
      <c r="F182" s="16"/>
      <c r="G182" s="16"/>
      <c r="H182" s="16"/>
      <c r="I182" s="20"/>
    </row>
    <row r="183" spans="1:9" ht="15">
      <c r="A183" s="19" t="s">
        <v>61</v>
      </c>
      <c r="B183" s="28">
        <v>1</v>
      </c>
      <c r="C183" s="16" t="s">
        <v>324</v>
      </c>
      <c r="D183" s="16"/>
      <c r="E183" s="16"/>
      <c r="F183" s="16"/>
      <c r="G183" s="16"/>
      <c r="H183" s="16"/>
      <c r="I183" s="20"/>
    </row>
    <row r="184" spans="1:9" ht="15">
      <c r="A184" s="19" t="s">
        <v>151</v>
      </c>
      <c r="B184" s="28">
        <v>3</v>
      </c>
      <c r="C184" s="28" t="s">
        <v>325</v>
      </c>
      <c r="D184" s="16"/>
      <c r="E184" s="16"/>
      <c r="F184" s="16"/>
      <c r="G184" s="16"/>
      <c r="H184" s="16"/>
      <c r="I184" s="20"/>
    </row>
    <row r="185" spans="1:9" ht="15">
      <c r="A185" s="19" t="s">
        <v>206</v>
      </c>
      <c r="B185" s="28">
        <v>6</v>
      </c>
      <c r="C185" s="16"/>
      <c r="D185" s="16"/>
      <c r="E185" s="16"/>
      <c r="F185" s="16"/>
      <c r="G185" s="16"/>
      <c r="H185" s="16"/>
      <c r="I185" s="20"/>
    </row>
    <row r="186" spans="1:9" ht="15">
      <c r="A186" s="6" t="s">
        <v>211</v>
      </c>
      <c r="B186" s="28">
        <v>6</v>
      </c>
      <c r="C186" s="16"/>
      <c r="D186" s="16"/>
      <c r="E186" s="16"/>
      <c r="F186" s="16"/>
      <c r="G186" s="16"/>
      <c r="H186" s="16"/>
      <c r="I186" s="20"/>
    </row>
    <row r="187" spans="1:9" ht="15">
      <c r="A187" s="19" t="s">
        <v>210</v>
      </c>
      <c r="B187" s="28">
        <v>6</v>
      </c>
      <c r="C187" s="16"/>
      <c r="D187" s="16"/>
      <c r="E187" s="16"/>
      <c r="F187" s="16"/>
      <c r="G187" s="16"/>
      <c r="H187" s="16"/>
      <c r="I187" s="20"/>
    </row>
    <row r="188" spans="1:9" ht="15">
      <c r="A188" s="19" t="s">
        <v>152</v>
      </c>
      <c r="B188" s="28">
        <v>2</v>
      </c>
      <c r="C188" s="16"/>
      <c r="D188" s="16"/>
      <c r="E188" s="16"/>
      <c r="F188" s="16"/>
      <c r="G188" s="16"/>
      <c r="H188" s="16"/>
      <c r="I188" s="20"/>
    </row>
    <row r="189" spans="1:9" ht="15">
      <c r="A189" s="19" t="s">
        <v>63</v>
      </c>
      <c r="B189" s="28">
        <v>1</v>
      </c>
      <c r="C189" s="16" t="s">
        <v>326</v>
      </c>
      <c r="D189" s="16"/>
      <c r="E189" s="16"/>
      <c r="F189" s="16"/>
      <c r="G189" s="16"/>
      <c r="H189" s="16"/>
      <c r="I189" s="20"/>
    </row>
    <row r="190" spans="1:9" ht="15">
      <c r="A190" s="6" t="s">
        <v>153</v>
      </c>
      <c r="B190" s="16">
        <v>15</v>
      </c>
      <c r="C190" s="16" t="s">
        <v>327</v>
      </c>
      <c r="D190" s="16"/>
      <c r="E190" s="16"/>
      <c r="F190" s="16"/>
      <c r="G190" s="16"/>
      <c r="H190" s="16"/>
      <c r="I190" s="20"/>
    </row>
    <row r="191" spans="1:9" ht="15">
      <c r="A191" s="6" t="s">
        <v>64</v>
      </c>
      <c r="B191" s="28">
        <v>1</v>
      </c>
      <c r="C191" s="16" t="s">
        <v>328</v>
      </c>
      <c r="D191" s="16"/>
      <c r="E191" s="16"/>
      <c r="F191" s="16"/>
      <c r="G191" s="16"/>
      <c r="H191" s="16"/>
      <c r="I191" s="20"/>
    </row>
    <row r="192" spans="1:9" ht="15">
      <c r="A192" s="6" t="s">
        <v>86</v>
      </c>
      <c r="B192" s="28">
        <v>2</v>
      </c>
      <c r="C192" s="16"/>
      <c r="D192" s="16"/>
      <c r="E192" s="16"/>
      <c r="F192" s="16"/>
      <c r="G192" s="16"/>
      <c r="H192" s="16"/>
      <c r="I192" s="20"/>
    </row>
    <row r="193" spans="1:9" ht="15">
      <c r="A193" s="6" t="s">
        <v>155</v>
      </c>
      <c r="B193" s="28">
        <v>1</v>
      </c>
      <c r="C193" s="28" t="s">
        <v>329</v>
      </c>
      <c r="D193" s="16"/>
      <c r="E193" s="16"/>
      <c r="F193" s="16"/>
      <c r="G193" s="16"/>
      <c r="H193" s="16"/>
      <c r="I193" s="20"/>
    </row>
    <row r="194" spans="1:9" ht="15">
      <c r="A194" s="6" t="s">
        <v>71</v>
      </c>
      <c r="B194" s="28">
        <v>6</v>
      </c>
      <c r="C194" s="28" t="s">
        <v>331</v>
      </c>
      <c r="D194" s="16"/>
      <c r="E194" s="16"/>
      <c r="F194" s="16"/>
      <c r="G194" s="16"/>
      <c r="H194" s="16"/>
      <c r="I194" s="20"/>
    </row>
    <row r="195" spans="1:9" ht="15">
      <c r="A195" s="6" t="s">
        <v>72</v>
      </c>
      <c r="B195" s="28">
        <v>1</v>
      </c>
      <c r="C195" s="28" t="s">
        <v>332</v>
      </c>
      <c r="D195" s="16"/>
      <c r="E195" s="16"/>
      <c r="F195" s="16"/>
      <c r="G195" s="16"/>
      <c r="H195" s="16"/>
      <c r="I195" s="20"/>
    </row>
    <row r="196" spans="1:9" ht="15">
      <c r="A196" s="6" t="s">
        <v>156</v>
      </c>
      <c r="B196" s="28">
        <v>8</v>
      </c>
      <c r="C196" s="28" t="s">
        <v>333</v>
      </c>
      <c r="D196" s="16"/>
      <c r="E196" s="16"/>
      <c r="F196" s="16"/>
      <c r="G196" s="16"/>
      <c r="H196" s="16"/>
      <c r="I196" s="20"/>
    </row>
    <row r="197" spans="1:9" ht="15">
      <c r="A197" s="6" t="s">
        <v>157</v>
      </c>
      <c r="B197" s="28">
        <v>1</v>
      </c>
      <c r="C197" s="28" t="s">
        <v>334</v>
      </c>
      <c r="D197" s="16"/>
      <c r="E197" s="16"/>
      <c r="F197" s="16"/>
      <c r="G197" s="16"/>
      <c r="H197" s="16"/>
      <c r="I197" s="20"/>
    </row>
    <row r="198" spans="1:9" ht="15">
      <c r="A198" s="6" t="s">
        <v>65</v>
      </c>
      <c r="B198" s="28">
        <v>6</v>
      </c>
      <c r="C198" s="28" t="s">
        <v>335</v>
      </c>
      <c r="D198" s="16"/>
      <c r="E198" s="16"/>
      <c r="F198" s="16"/>
      <c r="G198" s="16"/>
      <c r="H198" s="16"/>
      <c r="I198" s="20"/>
    </row>
    <row r="199" spans="1:9" ht="15">
      <c r="A199" s="6" t="s">
        <v>230</v>
      </c>
      <c r="B199" s="28">
        <v>2</v>
      </c>
      <c r="C199" s="16"/>
      <c r="D199" s="16"/>
      <c r="E199" s="16"/>
      <c r="F199" s="16"/>
      <c r="G199" s="16"/>
      <c r="H199" s="16"/>
      <c r="I199" s="20"/>
    </row>
    <row r="200" spans="1:9" ht="15">
      <c r="A200" s="6" t="s">
        <v>158</v>
      </c>
      <c r="B200" s="28">
        <v>1</v>
      </c>
      <c r="C200" s="16"/>
      <c r="D200" s="16"/>
      <c r="E200" s="16"/>
      <c r="F200" s="16"/>
      <c r="G200" s="16"/>
      <c r="H200" s="16"/>
      <c r="I200" s="20"/>
    </row>
    <row r="201" spans="1:9" ht="15">
      <c r="A201" s="6" t="s">
        <v>188</v>
      </c>
      <c r="B201" s="16">
        <v>25</v>
      </c>
      <c r="C201" s="16"/>
      <c r="D201" s="16"/>
      <c r="E201" s="16"/>
      <c r="F201" s="16"/>
      <c r="G201" s="16"/>
      <c r="H201" s="16"/>
      <c r="I201" s="20"/>
    </row>
    <row r="202" spans="1:9" ht="15">
      <c r="A202" s="6" t="s">
        <v>194</v>
      </c>
      <c r="B202" s="16"/>
      <c r="C202" s="16"/>
      <c r="D202" s="16"/>
      <c r="E202" s="16"/>
      <c r="F202" s="16"/>
      <c r="G202" s="16"/>
      <c r="H202" s="16"/>
      <c r="I202" s="20"/>
    </row>
    <row r="203" spans="1:9" ht="15">
      <c r="A203" s="19" t="s">
        <v>192</v>
      </c>
      <c r="B203" s="16">
        <v>1</v>
      </c>
      <c r="C203" s="16" t="s">
        <v>336</v>
      </c>
      <c r="D203" s="16"/>
      <c r="E203" s="16"/>
      <c r="F203" s="16"/>
      <c r="G203" s="16"/>
      <c r="H203" s="16"/>
      <c r="I203" s="20"/>
    </row>
    <row r="204" spans="1:9" ht="15">
      <c r="A204" s="19" t="s">
        <v>193</v>
      </c>
      <c r="B204" s="16">
        <v>6</v>
      </c>
      <c r="C204" s="16" t="s">
        <v>337</v>
      </c>
      <c r="D204" s="16"/>
      <c r="E204" s="16"/>
      <c r="F204" s="16"/>
      <c r="G204" s="16"/>
      <c r="H204" s="16"/>
      <c r="I204" s="20"/>
    </row>
    <row r="205" spans="1:9" ht="15">
      <c r="A205" s="6" t="s">
        <v>194</v>
      </c>
      <c r="B205" s="28"/>
      <c r="C205" s="16"/>
      <c r="D205" s="16"/>
      <c r="E205" s="16"/>
      <c r="F205" s="16"/>
      <c r="G205" s="16"/>
      <c r="H205" s="16"/>
      <c r="I205" s="20"/>
    </row>
    <row r="206" spans="1:9" ht="15">
      <c r="A206" s="6" t="s">
        <v>84</v>
      </c>
      <c r="B206" s="28">
        <v>6</v>
      </c>
      <c r="C206" s="16" t="s">
        <v>338</v>
      </c>
      <c r="D206" s="16"/>
      <c r="E206" s="16"/>
      <c r="F206" s="16"/>
      <c r="G206" s="16"/>
      <c r="H206" s="16"/>
      <c r="I206" s="20"/>
    </row>
    <row r="207" spans="1:9" ht="15.75" thickBot="1">
      <c r="A207" s="37" t="s">
        <v>212</v>
      </c>
      <c r="B207" s="38">
        <v>1</v>
      </c>
      <c r="C207" s="22"/>
      <c r="D207" s="22"/>
      <c r="E207" s="22"/>
      <c r="F207" s="22"/>
      <c r="G207" s="22"/>
      <c r="H207" s="22"/>
      <c r="I207" s="23"/>
    </row>
    <row r="208" spans="1:9" ht="15">
      <c r="A208" s="30" t="s">
        <v>261</v>
      </c>
      <c r="B208" s="17" t="s">
        <v>263</v>
      </c>
      <c r="C208" s="17" t="s">
        <v>267</v>
      </c>
      <c r="D208" s="17"/>
      <c r="E208" s="17"/>
      <c r="F208" s="17"/>
      <c r="G208" s="17"/>
      <c r="H208" s="17"/>
      <c r="I208" s="18"/>
    </row>
    <row r="209" spans="1:9" ht="15">
      <c r="A209" s="6" t="s">
        <v>78</v>
      </c>
      <c r="B209" s="28">
        <v>2</v>
      </c>
      <c r="C209" s="16" t="s">
        <v>220</v>
      </c>
      <c r="D209" s="16"/>
      <c r="E209" s="16"/>
      <c r="F209" s="16"/>
      <c r="G209" s="16"/>
      <c r="H209" s="16"/>
      <c r="I209" s="20"/>
    </row>
    <row r="210" spans="1:9" ht="15">
      <c r="A210" s="6" t="s">
        <v>219</v>
      </c>
      <c r="B210" s="16">
        <v>18</v>
      </c>
      <c r="C210" s="16" t="s">
        <v>221</v>
      </c>
      <c r="D210" s="16"/>
      <c r="E210" s="16"/>
      <c r="F210" s="16"/>
      <c r="G210" s="16"/>
      <c r="H210" s="16"/>
      <c r="I210" s="20"/>
    </row>
    <row r="211" spans="1:9" ht="15">
      <c r="A211" s="6" t="s">
        <v>222</v>
      </c>
      <c r="B211" s="16">
        <v>2</v>
      </c>
      <c r="C211" s="51" t="s">
        <v>262</v>
      </c>
      <c r="D211" s="16"/>
      <c r="E211" s="16"/>
      <c r="F211" s="16"/>
      <c r="G211" s="16"/>
      <c r="H211" s="16"/>
      <c r="I211" s="20"/>
    </row>
    <row r="212" spans="1:9" ht="15">
      <c r="A212" s="19"/>
      <c r="B212" s="16"/>
      <c r="C212" s="16" t="s">
        <v>264</v>
      </c>
      <c r="D212" s="16"/>
      <c r="E212" s="16"/>
      <c r="F212" s="16"/>
      <c r="G212" s="16"/>
      <c r="H212" s="16"/>
      <c r="I212" s="20"/>
    </row>
    <row r="213" spans="1:9" ht="15">
      <c r="A213" s="19"/>
      <c r="B213" s="16"/>
      <c r="C213" s="16" t="s">
        <v>265</v>
      </c>
      <c r="D213" s="16"/>
      <c r="E213" s="16"/>
      <c r="F213" s="16"/>
      <c r="G213" s="16"/>
      <c r="H213" s="16"/>
      <c r="I213" s="20"/>
    </row>
    <row r="214" spans="1:9" ht="15">
      <c r="A214" s="6" t="s">
        <v>224</v>
      </c>
      <c r="B214" s="16">
        <v>7</v>
      </c>
      <c r="C214" s="49" t="s">
        <v>225</v>
      </c>
      <c r="D214" s="16"/>
      <c r="E214" s="16"/>
      <c r="F214" s="16"/>
      <c r="G214" s="16"/>
      <c r="H214" s="16"/>
      <c r="I214" s="20"/>
    </row>
    <row r="215" spans="1:9" ht="15">
      <c r="A215" s="6" t="s">
        <v>226</v>
      </c>
      <c r="B215" s="16">
        <v>20</v>
      </c>
      <c r="C215" s="49" t="s">
        <v>227</v>
      </c>
      <c r="D215" s="16"/>
      <c r="E215" s="16"/>
      <c r="F215" s="16"/>
      <c r="G215" s="16"/>
      <c r="H215" s="16"/>
      <c r="I215" s="20"/>
    </row>
    <row r="216" spans="1:9" ht="15.75" thickBot="1">
      <c r="A216" s="37" t="s">
        <v>228</v>
      </c>
      <c r="B216" s="22">
        <v>2</v>
      </c>
      <c r="C216" s="52" t="s">
        <v>229</v>
      </c>
      <c r="D216" s="22"/>
      <c r="E216" s="22"/>
      <c r="F216" s="22"/>
      <c r="G216" s="22"/>
      <c r="H216" s="22"/>
      <c r="I216" s="23"/>
    </row>
    <row r="217" spans="1:9" ht="15">
      <c r="A217" s="30" t="s">
        <v>62</v>
      </c>
      <c r="B217" s="17"/>
      <c r="C217" s="53" t="s">
        <v>266</v>
      </c>
      <c r="D217" s="17"/>
      <c r="E217" s="17" t="s">
        <v>352</v>
      </c>
      <c r="F217" s="17"/>
      <c r="G217" s="17"/>
      <c r="H217" s="17"/>
      <c r="I217" s="18"/>
    </row>
    <row r="218" spans="1:9" ht="15">
      <c r="A218" s="6" t="s">
        <v>161</v>
      </c>
      <c r="B218" s="16">
        <f>SUM(B219:B224)</f>
        <v>16</v>
      </c>
      <c r="C218" s="16">
        <v>6000</v>
      </c>
      <c r="D218" s="16"/>
      <c r="E218" s="16">
        <v>27</v>
      </c>
      <c r="F218" s="16"/>
      <c r="G218" s="16"/>
      <c r="H218" s="16"/>
      <c r="I218" s="20"/>
    </row>
    <row r="219" spans="1:9" ht="15">
      <c r="A219" s="6" t="s">
        <v>162</v>
      </c>
      <c r="B219" s="28">
        <v>3</v>
      </c>
      <c r="C219" s="16"/>
      <c r="D219" s="16"/>
      <c r="E219" s="16"/>
      <c r="F219" s="16"/>
      <c r="G219" s="16"/>
      <c r="H219" s="16"/>
      <c r="I219" s="20"/>
    </row>
    <row r="220" spans="1:9" ht="15">
      <c r="A220" s="6" t="s">
        <v>163</v>
      </c>
      <c r="B220" s="28">
        <v>3</v>
      </c>
      <c r="C220" s="16"/>
      <c r="D220" s="16"/>
      <c r="E220" s="16"/>
      <c r="F220" s="16"/>
      <c r="G220" s="16"/>
      <c r="H220" s="16"/>
      <c r="I220" s="20"/>
    </row>
    <row r="221" spans="1:9" ht="15">
      <c r="A221" s="6" t="s">
        <v>164</v>
      </c>
      <c r="B221" s="28">
        <v>3</v>
      </c>
      <c r="C221" s="16"/>
      <c r="D221" s="16"/>
      <c r="E221" s="16"/>
      <c r="F221" s="16"/>
      <c r="G221" s="16"/>
      <c r="H221" s="16"/>
      <c r="I221" s="20"/>
    </row>
    <row r="222" spans="1:9" ht="15">
      <c r="A222" s="6" t="s">
        <v>165</v>
      </c>
      <c r="B222" s="28">
        <v>2</v>
      </c>
      <c r="C222" s="16"/>
      <c r="D222" s="16"/>
      <c r="E222" s="16"/>
      <c r="F222" s="16"/>
      <c r="G222" s="16"/>
      <c r="H222" s="16"/>
      <c r="I222" s="20"/>
    </row>
    <row r="223" spans="1:9" ht="15">
      <c r="A223" s="6" t="s">
        <v>166</v>
      </c>
      <c r="B223" s="28">
        <v>4</v>
      </c>
      <c r="C223" s="16"/>
      <c r="D223" s="16"/>
      <c r="E223" s="16"/>
      <c r="F223" s="16"/>
      <c r="G223" s="16"/>
      <c r="H223" s="16"/>
      <c r="I223" s="20"/>
    </row>
    <row r="224" spans="1:9" ht="15.75" thickBot="1">
      <c r="A224" s="37" t="s">
        <v>167</v>
      </c>
      <c r="B224" s="38">
        <v>1</v>
      </c>
      <c r="C224" s="22"/>
      <c r="D224" s="22"/>
      <c r="E224" s="22"/>
      <c r="F224" s="22"/>
      <c r="G224" s="22"/>
      <c r="H224" s="22"/>
      <c r="I224" s="2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Данила Володарский</dc:creator>
  <cp:keywords/>
  <dc:description/>
  <cp:lastModifiedBy>Данила Володарский</cp:lastModifiedBy>
  <dcterms:created xsi:type="dcterms:W3CDTF">2009-02-02T23:53:53Z</dcterms:created>
  <dcterms:modified xsi:type="dcterms:W3CDTF">2009-06-06T19:38:21Z</dcterms:modified>
  <cp:category/>
  <cp:version/>
  <cp:contentType/>
  <cp:contentStatus/>
</cp:coreProperties>
</file>