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7835" activeTab="0"/>
  </bookViews>
  <sheets>
    <sheet name="Лист2" sheetId="1" r:id="rId1"/>
    <sheet name="Лист3" sheetId="2" r:id="rId2"/>
  </sheets>
  <definedNames/>
  <calcPr fullCalcOnLoad="1"/>
</workbook>
</file>

<file path=xl/sharedStrings.xml><?xml version="1.0" encoding="utf-8"?>
<sst xmlns="http://schemas.openxmlformats.org/spreadsheetml/2006/main" count="254" uniqueCount="233">
  <si>
    <t>Item</t>
  </si>
  <si>
    <t>Cost</t>
  </si>
  <si>
    <t>BP Left</t>
  </si>
  <si>
    <t>Human</t>
  </si>
  <si>
    <t>Body</t>
  </si>
  <si>
    <t>Agility</t>
  </si>
  <si>
    <t>Reaction</t>
  </si>
  <si>
    <t>Strength</t>
  </si>
  <si>
    <t>Charisma</t>
  </si>
  <si>
    <t>Logic</t>
  </si>
  <si>
    <t>Will</t>
  </si>
  <si>
    <t>Initiative</t>
  </si>
  <si>
    <t>Intuition</t>
  </si>
  <si>
    <t>Edge</t>
  </si>
  <si>
    <t>Attributes</t>
  </si>
  <si>
    <t>Qualities</t>
  </si>
  <si>
    <t>Negative</t>
  </si>
  <si>
    <t>Positive</t>
  </si>
  <si>
    <t>Skills</t>
  </si>
  <si>
    <t>Dodge</t>
  </si>
  <si>
    <t>Pilot Ground Craft</t>
  </si>
  <si>
    <t>Active</t>
  </si>
  <si>
    <t>Knowledge</t>
  </si>
  <si>
    <t>Starting knowledge skills</t>
  </si>
  <si>
    <t>Knowledge points total</t>
  </si>
  <si>
    <t>Lanuage: English</t>
  </si>
  <si>
    <t>N</t>
  </si>
  <si>
    <t>Contacts</t>
  </si>
  <si>
    <t>Fixer</t>
  </si>
  <si>
    <t xml:space="preserve">   Loyalty</t>
  </si>
  <si>
    <t xml:space="preserve">   Connection</t>
  </si>
  <si>
    <t>Street Doc</t>
  </si>
  <si>
    <t>Gear</t>
  </si>
  <si>
    <t>Starting sum</t>
  </si>
  <si>
    <t>Cyberware</t>
  </si>
  <si>
    <t>Name</t>
  </si>
  <si>
    <t>Price</t>
  </si>
  <si>
    <t>Q or Rate</t>
  </si>
  <si>
    <t>Datajack</t>
  </si>
  <si>
    <t xml:space="preserve">   Image Link</t>
  </si>
  <si>
    <t xml:space="preserve">   Eye Recording Unit</t>
  </si>
  <si>
    <t xml:space="preserve">   Flare Compensation</t>
  </si>
  <si>
    <t xml:space="preserve">   Low-Light Vision</t>
  </si>
  <si>
    <t xml:space="preserve">   Smartlink</t>
  </si>
  <si>
    <t xml:space="preserve">   Thermographic Vision</t>
  </si>
  <si>
    <t>Armor</t>
  </si>
  <si>
    <t>Ballistic</t>
  </si>
  <si>
    <t>Impact</t>
  </si>
  <si>
    <t>Weapons</t>
  </si>
  <si>
    <t xml:space="preserve">   Gas-Vent 3 System</t>
  </si>
  <si>
    <t xml:space="preserve">   Skinlink</t>
  </si>
  <si>
    <t>Vehicle</t>
  </si>
  <si>
    <t>Horizon Double Revolution</t>
  </si>
  <si>
    <t xml:space="preserve">   Smart Tires</t>
  </si>
  <si>
    <t xml:space="preserve">   Morphing License Plate</t>
  </si>
  <si>
    <t xml:space="preserve">   Vehicle Tag Eraser</t>
  </si>
  <si>
    <t>Micro-Transceiver</t>
  </si>
  <si>
    <t>Tag Eraser</t>
  </si>
  <si>
    <t>Lifestyle</t>
  </si>
  <si>
    <t>Climbing Gear</t>
  </si>
  <si>
    <t>Medkit</t>
  </si>
  <si>
    <t>Skillwires</t>
  </si>
  <si>
    <t>Basic Score</t>
  </si>
  <si>
    <t>Money Left</t>
  </si>
  <si>
    <t>Other parameters</t>
  </si>
  <si>
    <t>Automatics</t>
  </si>
  <si>
    <t>Respirator</t>
  </si>
  <si>
    <t>Physical:</t>
  </si>
  <si>
    <t>Stun:</t>
  </si>
  <si>
    <t>Attributes Cost</t>
  </si>
  <si>
    <t>+impants</t>
  </si>
  <si>
    <t>+temp boosts</t>
  </si>
  <si>
    <t>Zero</t>
  </si>
  <si>
    <t>Infiltration</t>
  </si>
  <si>
    <t>Perception</t>
  </si>
  <si>
    <t>Skill level</t>
  </si>
  <si>
    <t>+implants</t>
  </si>
  <si>
    <t>Mod slots</t>
  </si>
  <si>
    <t xml:space="preserve">   Radio Signal Scanner</t>
  </si>
  <si>
    <t>Common Sense</t>
  </si>
  <si>
    <t>Flashlight</t>
  </si>
  <si>
    <t xml:space="preserve">   Vision Magnification</t>
  </si>
  <si>
    <t>Cracking</t>
  </si>
  <si>
    <t>Electronics</t>
  </si>
  <si>
    <t xml:space="preserve">   Hacking</t>
  </si>
  <si>
    <t xml:space="preserve">   Computer</t>
  </si>
  <si>
    <t xml:space="preserve">   Data Search</t>
  </si>
  <si>
    <t xml:space="preserve">   Spec: Sub-machine guns</t>
  </si>
  <si>
    <t xml:space="preserve">   Spec: Bikes</t>
  </si>
  <si>
    <t>Prejudiced (Common, Biased): Corporate Citizens</t>
  </si>
  <si>
    <t>Nano Intolerance</t>
  </si>
  <si>
    <t>Commlink</t>
  </si>
  <si>
    <t>Essense</t>
  </si>
  <si>
    <t>Capacity</t>
  </si>
  <si>
    <t xml:space="preserve">   Vision Enchancement</t>
  </si>
  <si>
    <t>Cybereyes Rating 4</t>
  </si>
  <si>
    <t>Simsence Booster</t>
  </si>
  <si>
    <t>Hardware</t>
  </si>
  <si>
    <t xml:space="preserve">   Iris Orb</t>
  </si>
  <si>
    <t>Novatech Airwave - "Civilian" commlink</t>
  </si>
  <si>
    <t>Novatech Airwave - fake "combat" link, proxy</t>
  </si>
  <si>
    <t>Response</t>
  </si>
  <si>
    <t>Signal</t>
  </si>
  <si>
    <t>System</t>
  </si>
  <si>
    <t>Firewall</t>
  </si>
  <si>
    <t xml:space="preserve">   Custom System</t>
  </si>
  <si>
    <t xml:space="preserve">   Custom Firewall</t>
  </si>
  <si>
    <t xml:space="preserve">   Non-standard Wireless Link</t>
  </si>
  <si>
    <t xml:space="preserve">   Customized Interface</t>
  </si>
  <si>
    <t xml:space="preserve">   Simsense Accelerator</t>
  </si>
  <si>
    <t xml:space="preserve">   Hardening</t>
  </si>
  <si>
    <t xml:space="preserve">   Optimization (Stealth)</t>
  </si>
  <si>
    <t xml:space="preserve">   Response Upgrade</t>
  </si>
  <si>
    <t>HK 227X</t>
  </si>
  <si>
    <t xml:space="preserve">   Sound Supressor</t>
  </si>
  <si>
    <t xml:space="preserve">   Retractable Stock</t>
  </si>
  <si>
    <t xml:space="preserve">   Smartgun System</t>
  </si>
  <si>
    <r>
      <t xml:space="preserve">   </t>
    </r>
    <r>
      <rPr>
        <sz val="11"/>
        <color theme="1"/>
        <rFont val="Calibri"/>
        <family val="2"/>
      </rPr>
      <t>Spare Clips</t>
    </r>
  </si>
  <si>
    <t xml:space="preserve">        Gel Rounds (price per clip)</t>
  </si>
  <si>
    <t xml:space="preserve">        Stick'n'Shock Rounds</t>
  </si>
  <si>
    <t xml:space="preserve">        Regular Ammo</t>
  </si>
  <si>
    <t xml:space="preserve">   Personalized Grip</t>
  </si>
  <si>
    <t xml:space="preserve">   PPP System Forearm Guards</t>
  </si>
  <si>
    <t xml:space="preserve">   PPP System Shin Guards</t>
  </si>
  <si>
    <t xml:space="preserve">   PPP System Vitals Protector</t>
  </si>
  <si>
    <t xml:space="preserve">   Gyro Stabilization</t>
  </si>
  <si>
    <t xml:space="preserve">   Spoof Chip </t>
  </si>
  <si>
    <t>Software</t>
  </si>
  <si>
    <t>Equipment</t>
  </si>
  <si>
    <t xml:space="preserve">   Subvocal Microphone</t>
  </si>
  <si>
    <t>Novatech Airwave - actual combat link (implanted)</t>
  </si>
  <si>
    <t xml:space="preserve">   Biometric Reader</t>
  </si>
  <si>
    <t>Jammer, Directional</t>
  </si>
  <si>
    <t>Certified Credstick</t>
  </si>
  <si>
    <t>Plastic Restraints (per 10)</t>
  </si>
  <si>
    <t>Encephalon</t>
  </si>
  <si>
    <t>Rappeling Gloves</t>
  </si>
  <si>
    <t>Biomonitor</t>
  </si>
  <si>
    <t>DocWagon Basic</t>
  </si>
  <si>
    <t xml:space="preserve">   Custom System (Previously Purchased)</t>
  </si>
  <si>
    <t xml:space="preserve">   Custom Firewall (Previously Purchased)</t>
  </si>
  <si>
    <t xml:space="preserve">Total </t>
  </si>
  <si>
    <t>Comforts</t>
  </si>
  <si>
    <t>Entertainment</t>
  </si>
  <si>
    <t>Necessities</t>
  </si>
  <si>
    <t>Neighborhood</t>
  </si>
  <si>
    <t>Security</t>
  </si>
  <si>
    <t>Workplace</t>
  </si>
  <si>
    <t>Analyze</t>
  </si>
  <si>
    <t xml:space="preserve">   Ergonomic</t>
  </si>
  <si>
    <t>Browse</t>
  </si>
  <si>
    <t>Command</t>
  </si>
  <si>
    <t>Edit</t>
  </si>
  <si>
    <t>Encrypt</t>
  </si>
  <si>
    <t>Reality Filter</t>
  </si>
  <si>
    <t>Scan</t>
  </si>
  <si>
    <t>Attack</t>
  </si>
  <si>
    <t>Biofeedback Filters</t>
  </si>
  <si>
    <t>Decrypt</t>
  </si>
  <si>
    <t>Defuse</t>
  </si>
  <si>
    <t>ECCM</t>
  </si>
  <si>
    <t>Exploit</t>
  </si>
  <si>
    <t>Medic</t>
  </si>
  <si>
    <t>Sniffer</t>
  </si>
  <si>
    <t>Stealth</t>
  </si>
  <si>
    <t>Spoof</t>
  </si>
  <si>
    <t>Track</t>
  </si>
  <si>
    <t>Iris Antivirus</t>
  </si>
  <si>
    <t>Datachips</t>
  </si>
  <si>
    <t xml:space="preserve">   PPP System Arm and Leg Casings</t>
  </si>
  <si>
    <t xml:space="preserve">   Spec:Urban</t>
  </si>
  <si>
    <t>Allergy (Uncommon, Moderate): Silver</t>
  </si>
  <si>
    <t xml:space="preserve">    Directional Microphone</t>
  </si>
  <si>
    <t xml:space="preserve">    Laser Microphone</t>
  </si>
  <si>
    <t>Handheld Sensor Package</t>
  </si>
  <si>
    <t>Professional: Software</t>
  </si>
  <si>
    <t>Professional: Matrix Workings</t>
  </si>
  <si>
    <t>Mapsofts</t>
  </si>
  <si>
    <t>Datasofts</t>
  </si>
  <si>
    <t>Total:</t>
  </si>
  <si>
    <t xml:space="preserve">   Sim Module, hot, so hot</t>
  </si>
  <si>
    <t>Anonymizing proxy service</t>
  </si>
  <si>
    <t>Anonymization</t>
  </si>
  <si>
    <t>Anonymized commcode (calls/messaging)</t>
  </si>
  <si>
    <t>Fiberoptic Cable</t>
  </si>
  <si>
    <t>Agent</t>
  </si>
  <si>
    <t>Athletics</t>
  </si>
  <si>
    <t xml:space="preserve">   Sound Link</t>
  </si>
  <si>
    <t xml:space="preserve">   Ear Recording Unit</t>
  </si>
  <si>
    <t xml:space="preserve">   Audio Enhancement</t>
  </si>
  <si>
    <t>Cyberears Rating 2</t>
  </si>
  <si>
    <t>Cram</t>
  </si>
  <si>
    <t xml:space="preserve"> -2 to toxin resistance; cancels Allergy penalties</t>
  </si>
  <si>
    <t xml:space="preserve"> +1 Reaction, +1 Initiative Pass for 8 hours, then 6S</t>
  </si>
  <si>
    <t>Kamikaze</t>
  </si>
  <si>
    <t xml:space="preserve"> +1 Body, +1 Agility, +2 Strength, +1 Willpower, +1 Initiative Pass, High Pain Tolerance 3 for 10x1D6 minutes, then 6S and –1 Reaction and –1 Willpower for 10 x 1D6 minutes</t>
  </si>
  <si>
    <t>Long Haul</t>
  </si>
  <si>
    <t>4 days without sleep, then 8d6 hours of sleeping</t>
  </si>
  <si>
    <t>Snuff</t>
  </si>
  <si>
    <t xml:space="preserve"> +1 Reaction, Pain Tolerance 1 for 10 x 1D6 minutes</t>
  </si>
  <si>
    <t>Slab</t>
  </si>
  <si>
    <t>Hibernate for 10-Body hours</t>
  </si>
  <si>
    <t xml:space="preserve">   Medkit Supplies</t>
  </si>
  <si>
    <t>3 (off)</t>
  </si>
  <si>
    <t>Ergonomic</t>
  </si>
  <si>
    <t>Non-ergonomic</t>
  </si>
  <si>
    <t xml:space="preserve">      Spec:Exploit</t>
  </si>
  <si>
    <t>Weak Immune System</t>
  </si>
  <si>
    <t>Unarmed Combat</t>
  </si>
  <si>
    <t xml:space="preserve">   Spec:Shock gloves</t>
  </si>
  <si>
    <t>Street: Sprawl Sites</t>
  </si>
  <si>
    <t>Street: Syndicates</t>
  </si>
  <si>
    <t>Street: Current Megacorp Rumour</t>
  </si>
  <si>
    <t>Shock gloves</t>
  </si>
  <si>
    <t>Fake SIN Rating 4</t>
  </si>
  <si>
    <t>Fake License</t>
  </si>
  <si>
    <t>Lined Coat</t>
  </si>
  <si>
    <t xml:space="preserve">   Thermal Dumping</t>
  </si>
  <si>
    <t>Language: Russian</t>
  </si>
  <si>
    <t>Professional: Electronics</t>
  </si>
  <si>
    <t>Wilhelm Klossner</t>
  </si>
  <si>
    <t>Born 2021, Seattle</t>
  </si>
  <si>
    <t>Illegitimate son of an Ares corporate citizen and a barrens joygirl, received a decent education on his buck</t>
  </si>
  <si>
    <t xml:space="preserve">Dandy (real name unknown) is an elf hermetic. Klutz got to know him when the aforementioned lifestyle started biting his ass, so he had to move a lot and lay low. Dandy used to be a biochem researcher for a megacorp, but a project it assigned him to one day prompted him to request a self-extraction (and likely still haunts his dreams). Klutz, Hasim and others pulled him out, and he became a part of their team, calling on Klutz then quite a few times both to erase his traces in the mega and acquire medical know-how from secured hosts. In time, Dandy tired of shadowrunning lifestyle, and what's more important, gained enough reputation in the shadows to kickstart a street-doc career. He now owns a well-established clinic, with subsidiaries in a few sprawls around the world, qualified personnel, and clientelle ranging from syndicate thugs to corporate managers looking for that extra mental edge to G-men. </t>
  </si>
  <si>
    <t>Hasim Abu Bakr (aka Takbir), ran with Klutz as a human sam in his youth, when he ran a lot, earned a lot and spent a lot. Just like any other members of a long-running runner troupe, they saved each others' backsides quite a few times, and have stories to tell about that. As Hasim grew older and tech obscolescense set in, he moved from sammies to fixers, and became quite successful at that. He owns a few small businesses around the world and likes to pretend to be a reputable businessman, but the real money he makes through fixer work.
Hasim was the one to notice some dark shadow from the collective past of the three men moving closer to surface, prompting their flight from Seattle to Vladivostok.</t>
  </si>
  <si>
    <t xml:space="preserve">Klutz owns a single-store cottage in a fenced middle-level rucorp management enclave in Artyom. The cottage is tied to his current SIN, so it's pretty modest, with the bare minimum of comforts every middle level manager enjoys. The only way the cottage is exceptional is it has a large two-piece garage, half of which houses the Double Revolution, and the other half an electronics workshop for Klutz. </t>
  </si>
  <si>
    <t xml:space="preserve"> +1 Matrix initiative</t>
  </si>
  <si>
    <t>Y</t>
  </si>
  <si>
    <t>3 reroutes</t>
  </si>
  <si>
    <t>Connected to Castle Rock central host with security access, found access log</t>
  </si>
  <si>
    <t>Copied the camera feeds to a proxy host for the team</t>
  </si>
  <si>
    <t>Downloaded and decrypted whatever data was there (except for the one with the data bomb), including video monitoring bot patterns.</t>
  </si>
  <si>
    <t>2 karma</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</si>
</sst>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51">
    <xf numFmtId="0" fontId="0" fillId="0" borderId="0" xfId="0" applyFont="1" applyAlignment="1">
      <alignment/>
    </xf>
    <xf numFmtId="0" fontId="29"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Fill="1" applyBorder="1" applyAlignment="1">
      <alignment/>
    </xf>
    <xf numFmtId="0" fontId="29" fillId="0" borderId="0" xfId="0" applyFont="1" applyBorder="1" applyAlignment="1">
      <alignment/>
    </xf>
    <xf numFmtId="0" fontId="0" fillId="0" borderId="14" xfId="0" applyFont="1" applyFill="1"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39" fillId="0" borderId="14" xfId="0" applyFont="1" applyBorder="1" applyAlignment="1">
      <alignment/>
    </xf>
    <xf numFmtId="0" fontId="29" fillId="0" borderId="14" xfId="0" applyFont="1" applyFill="1" applyBorder="1" applyAlignment="1">
      <alignment/>
    </xf>
    <xf numFmtId="0" fontId="39" fillId="0" borderId="14" xfId="0" applyFont="1" applyFill="1" applyBorder="1" applyAlignment="1">
      <alignment/>
    </xf>
    <xf numFmtId="0" fontId="29" fillId="0" borderId="10" xfId="0" applyFont="1"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39" fillId="0" borderId="10" xfId="0" applyFont="1" applyFill="1" applyBorder="1" applyAlignment="1">
      <alignment/>
    </xf>
    <xf numFmtId="49" fontId="0" fillId="0" borderId="0" xfId="0" applyNumberFormat="1" applyBorder="1" applyAlignment="1">
      <alignment/>
    </xf>
    <xf numFmtId="49" fontId="0" fillId="0" borderId="15" xfId="0" applyNumberFormat="1" applyBorder="1" applyAlignment="1">
      <alignment/>
    </xf>
    <xf numFmtId="49" fontId="0" fillId="0" borderId="0" xfId="0" applyNumberFormat="1" applyFill="1" applyBorder="1" applyAlignment="1">
      <alignment/>
    </xf>
    <xf numFmtId="0" fontId="0" fillId="0" borderId="0" xfId="0" applyAlignment="1">
      <alignment/>
    </xf>
    <xf numFmtId="0" fontId="0" fillId="0" borderId="15" xfId="0" applyFill="1" applyBorder="1" applyAlignment="1">
      <alignment/>
    </xf>
    <xf numFmtId="0" fontId="0" fillId="0" borderId="18" xfId="0" applyFill="1" applyBorder="1" applyAlignment="1">
      <alignment/>
    </xf>
    <xf numFmtId="0" fontId="0" fillId="0" borderId="19" xfId="0" applyFill="1" applyBorder="1" applyAlignment="1">
      <alignment/>
    </xf>
    <xf numFmtId="0" fontId="39" fillId="0" borderId="10" xfId="0" applyFont="1" applyBorder="1" applyAlignment="1">
      <alignment/>
    </xf>
    <xf numFmtId="0" fontId="39" fillId="0" borderId="14" xfId="0" applyFont="1" applyBorder="1" applyAlignment="1">
      <alignment wrapText="1"/>
    </xf>
    <xf numFmtId="0" fontId="0" fillId="0" borderId="17" xfId="0" applyFill="1" applyBorder="1" applyAlignment="1">
      <alignment/>
    </xf>
    <xf numFmtId="0" fontId="0" fillId="0" borderId="20" xfId="0" applyFill="1" applyBorder="1" applyAlignment="1">
      <alignment/>
    </xf>
    <xf numFmtId="0" fontId="0" fillId="0" borderId="10" xfId="0" applyFill="1" applyBorder="1" applyAlignment="1">
      <alignment/>
    </xf>
    <xf numFmtId="0" fontId="0" fillId="0" borderId="16" xfId="0" applyFill="1" applyBorder="1" applyAlignment="1">
      <alignment/>
    </xf>
    <xf numFmtId="49" fontId="0" fillId="0" borderId="16" xfId="0" applyNumberFormat="1" applyFill="1" applyBorder="1" applyAlignment="1">
      <alignment/>
    </xf>
    <xf numFmtId="0" fontId="0" fillId="0" borderId="17" xfId="0" applyNumberFormat="1" applyBorder="1" applyAlignment="1">
      <alignment/>
    </xf>
    <xf numFmtId="0" fontId="0" fillId="0" borderId="17" xfId="0" applyNumberFormat="1" applyFill="1" applyBorder="1" applyAlignment="1">
      <alignment/>
    </xf>
    <xf numFmtId="0" fontId="0" fillId="0" borderId="14" xfId="0" applyFont="1" applyBorder="1" applyAlignment="1">
      <alignment/>
    </xf>
    <xf numFmtId="0" fontId="0" fillId="0" borderId="0" xfId="0" applyFill="1" applyBorder="1" applyAlignment="1">
      <alignment/>
    </xf>
    <xf numFmtId="0" fontId="0" fillId="0" borderId="0" xfId="0" applyAlignment="1">
      <alignment vertical="top" wrapText="1"/>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16"/>
  <sheetViews>
    <sheetView tabSelected="1" zoomScalePageLayoutView="0" workbookViewId="0" topLeftCell="A1">
      <selection activeCell="J8" sqref="J8"/>
    </sheetView>
  </sheetViews>
  <sheetFormatPr defaultColWidth="9.140625" defaultRowHeight="15"/>
  <cols>
    <col min="1" max="1" width="47.00390625" style="0" bestFit="1" customWidth="1"/>
    <col min="2" max="2" width="6.00390625" style="0" bestFit="1" customWidth="1"/>
    <col min="3" max="3" width="11.140625" style="0" bestFit="1" customWidth="1"/>
    <col min="4" max="4" width="10.7109375" style="0" bestFit="1" customWidth="1"/>
    <col min="5" max="5" width="9.421875" style="0" customWidth="1"/>
    <col min="6" max="6" width="13.00390625" style="0" customWidth="1"/>
    <col min="7" max="7" width="6.28125" style="0" bestFit="1" customWidth="1"/>
  </cols>
  <sheetData>
    <row r="1" spans="1:8" ht="15.75" thickBot="1">
      <c r="A1" s="3" t="s">
        <v>0</v>
      </c>
      <c r="B1" s="4" t="s">
        <v>1</v>
      </c>
      <c r="C1" s="4" t="s">
        <v>2</v>
      </c>
      <c r="D1" s="4"/>
      <c r="E1" s="4"/>
      <c r="F1" s="4"/>
      <c r="G1" s="4"/>
      <c r="H1" s="5"/>
    </row>
    <row r="2" spans="1:10" ht="15">
      <c r="A2" s="2"/>
      <c r="B2" s="17"/>
      <c r="C2" s="17">
        <v>400</v>
      </c>
      <c r="D2" s="17"/>
      <c r="E2" s="17" t="s">
        <v>67</v>
      </c>
      <c r="F2" s="17">
        <f>8+CEILING(E5/2,1)</f>
        <v>10</v>
      </c>
      <c r="G2" s="17"/>
      <c r="H2" s="18"/>
      <c r="J2" t="s">
        <v>220</v>
      </c>
    </row>
    <row r="3" spans="1:10" ht="15.75" thickBot="1">
      <c r="A3" s="21" t="s">
        <v>3</v>
      </c>
      <c r="B3" s="22">
        <v>0</v>
      </c>
      <c r="C3" s="22">
        <f>C2-B3</f>
        <v>400</v>
      </c>
      <c r="D3" s="22"/>
      <c r="E3" s="22" t="s">
        <v>68</v>
      </c>
      <c r="F3" s="22">
        <f>8+CEILING(D12/2,1)</f>
        <v>11</v>
      </c>
      <c r="G3" s="22"/>
      <c r="H3" s="23"/>
      <c r="J3" t="s">
        <v>221</v>
      </c>
    </row>
    <row r="4" spans="1:10" ht="15">
      <c r="A4" s="1" t="s">
        <v>14</v>
      </c>
      <c r="B4" s="17"/>
      <c r="C4" s="17"/>
      <c r="D4" s="17" t="s">
        <v>62</v>
      </c>
      <c r="E4" s="32" t="s">
        <v>70</v>
      </c>
      <c r="F4" s="32" t="s">
        <v>71</v>
      </c>
      <c r="G4" s="17"/>
      <c r="H4" s="18"/>
      <c r="J4" t="s">
        <v>222</v>
      </c>
    </row>
    <row r="5" spans="1:8" ht="15">
      <c r="A5" s="19" t="s">
        <v>4</v>
      </c>
      <c r="B5" s="16">
        <f>IF(D5&lt;6,(D5-1)*10,(D5-2)*10+25)</f>
        <v>30</v>
      </c>
      <c r="C5" s="16">
        <f>C3-B5</f>
        <v>370</v>
      </c>
      <c r="D5" s="16">
        <v>4</v>
      </c>
      <c r="E5" s="16">
        <f>D5</f>
        <v>4</v>
      </c>
      <c r="F5" s="16"/>
      <c r="G5" s="16"/>
      <c r="H5" s="20"/>
    </row>
    <row r="6" spans="1:11" ht="15">
      <c r="A6" s="19" t="s">
        <v>5</v>
      </c>
      <c r="B6" s="16">
        <f aca="true" t="shared" si="0" ref="B6:B12">IF(D6&lt;6,(D6-1)*10,(D6-2)*10+25)</f>
        <v>30</v>
      </c>
      <c r="C6" s="16">
        <f aca="true" t="shared" si="1" ref="C6:C24">C5-B6</f>
        <v>340</v>
      </c>
      <c r="D6" s="16">
        <v>4</v>
      </c>
      <c r="E6" s="16">
        <f aca="true" t="shared" si="2" ref="E6:E13">D6</f>
        <v>4</v>
      </c>
      <c r="F6" s="16"/>
      <c r="G6" s="16"/>
      <c r="H6" s="20"/>
      <c r="J6">
        <v>8455</v>
      </c>
      <c r="K6" t="s">
        <v>227</v>
      </c>
    </row>
    <row r="7" spans="1:10" ht="15">
      <c r="A7" s="19" t="s">
        <v>6</v>
      </c>
      <c r="B7" s="16">
        <f t="shared" si="0"/>
        <v>20</v>
      </c>
      <c r="C7" s="16">
        <f t="shared" si="1"/>
        <v>320</v>
      </c>
      <c r="D7" s="16">
        <v>3</v>
      </c>
      <c r="E7" s="16">
        <f t="shared" si="2"/>
        <v>3</v>
      </c>
      <c r="F7" s="16"/>
      <c r="G7" s="16"/>
      <c r="H7" s="20"/>
      <c r="J7" t="s">
        <v>232</v>
      </c>
    </row>
    <row r="8" spans="1:8" ht="15">
      <c r="A8" s="19" t="s">
        <v>7</v>
      </c>
      <c r="B8" s="16">
        <f t="shared" si="0"/>
        <v>0</v>
      </c>
      <c r="C8" s="16">
        <f t="shared" si="1"/>
        <v>320</v>
      </c>
      <c r="D8" s="16">
        <v>1</v>
      </c>
      <c r="E8" s="16">
        <f t="shared" si="2"/>
        <v>1</v>
      </c>
      <c r="F8" s="16"/>
      <c r="G8" s="16"/>
      <c r="H8" s="20"/>
    </row>
    <row r="9" spans="1:10" ht="15">
      <c r="A9" s="19" t="s">
        <v>8</v>
      </c>
      <c r="B9" s="16">
        <f t="shared" si="0"/>
        <v>0</v>
      </c>
      <c r="C9" s="16">
        <f t="shared" si="1"/>
        <v>320</v>
      </c>
      <c r="D9" s="16">
        <v>1</v>
      </c>
      <c r="E9" s="16">
        <f t="shared" si="2"/>
        <v>1</v>
      </c>
      <c r="F9" s="16"/>
      <c r="G9" s="16"/>
      <c r="H9" s="20"/>
      <c r="J9" t="s">
        <v>229</v>
      </c>
    </row>
    <row r="10" spans="1:10" ht="15">
      <c r="A10" s="19" t="s">
        <v>12</v>
      </c>
      <c r="B10" s="16">
        <f t="shared" si="0"/>
        <v>30</v>
      </c>
      <c r="C10" s="16">
        <f t="shared" si="1"/>
        <v>290</v>
      </c>
      <c r="D10" s="16">
        <v>4</v>
      </c>
      <c r="E10" s="16">
        <f t="shared" si="2"/>
        <v>4</v>
      </c>
      <c r="F10" s="16"/>
      <c r="G10" s="16"/>
      <c r="H10" s="20"/>
      <c r="J10" t="s">
        <v>230</v>
      </c>
    </row>
    <row r="11" spans="1:10" ht="15">
      <c r="A11" s="19" t="s">
        <v>9</v>
      </c>
      <c r="B11" s="16">
        <f t="shared" si="0"/>
        <v>30</v>
      </c>
      <c r="C11" s="16">
        <f t="shared" si="1"/>
        <v>260</v>
      </c>
      <c r="D11" s="16">
        <v>4</v>
      </c>
      <c r="E11" s="16">
        <f>D11+D89</f>
        <v>4</v>
      </c>
      <c r="F11" s="16"/>
      <c r="G11" s="16"/>
      <c r="H11" s="20"/>
      <c r="J11" t="s">
        <v>231</v>
      </c>
    </row>
    <row r="12" spans="1:8" ht="15">
      <c r="A12" s="19" t="s">
        <v>10</v>
      </c>
      <c r="B12" s="16">
        <f t="shared" si="0"/>
        <v>40</v>
      </c>
      <c r="C12" s="16">
        <f t="shared" si="1"/>
        <v>220</v>
      </c>
      <c r="D12" s="16">
        <v>5</v>
      </c>
      <c r="E12" s="16">
        <f t="shared" si="2"/>
        <v>5</v>
      </c>
      <c r="F12" s="16"/>
      <c r="G12" s="16"/>
      <c r="H12" s="20"/>
    </row>
    <row r="13" spans="1:8" ht="15">
      <c r="A13" s="19" t="s">
        <v>11</v>
      </c>
      <c r="B13" s="16"/>
      <c r="C13" s="16">
        <f t="shared" si="1"/>
        <v>220</v>
      </c>
      <c r="D13" s="16">
        <f>D7+D10</f>
        <v>7</v>
      </c>
      <c r="E13" s="16">
        <f t="shared" si="2"/>
        <v>7</v>
      </c>
      <c r="F13" s="16"/>
      <c r="G13" s="16"/>
      <c r="H13" s="20"/>
    </row>
    <row r="14" spans="1:8" ht="15.75" thickBot="1">
      <c r="A14" s="21" t="s">
        <v>13</v>
      </c>
      <c r="B14" s="22">
        <f>IF(D14&lt;7,(D14-2)*10,(D14-3)*10+25)</f>
        <v>0</v>
      </c>
      <c r="C14" s="22">
        <f t="shared" si="1"/>
        <v>220</v>
      </c>
      <c r="D14" s="22">
        <v>2</v>
      </c>
      <c r="E14" s="16"/>
      <c r="F14" s="22" t="s">
        <v>69</v>
      </c>
      <c r="G14" s="22"/>
      <c r="H14" s="23">
        <f>IF(SUM(B5:B12)&lt;=250,SUM(B5:B12),"FAR TOO MUCH")</f>
        <v>180</v>
      </c>
    </row>
    <row r="15" spans="1:8" ht="15">
      <c r="A15" s="1" t="s">
        <v>15</v>
      </c>
      <c r="B15" s="17"/>
      <c r="C15" s="17">
        <f t="shared" si="1"/>
        <v>220</v>
      </c>
      <c r="D15" s="17"/>
      <c r="E15" s="17"/>
      <c r="F15" s="17"/>
      <c r="G15" s="17"/>
      <c r="H15" s="18"/>
    </row>
    <row r="16" spans="1:8" ht="15">
      <c r="A16" s="24" t="s">
        <v>16</v>
      </c>
      <c r="B16" s="16"/>
      <c r="C16" s="16">
        <f t="shared" si="1"/>
        <v>220</v>
      </c>
      <c r="D16" s="16"/>
      <c r="E16" s="16"/>
      <c r="F16" s="16"/>
      <c r="G16" s="16"/>
      <c r="H16" s="20"/>
    </row>
    <row r="17" spans="1:8" ht="15">
      <c r="A17" s="19" t="s">
        <v>171</v>
      </c>
      <c r="B17" s="16">
        <v>-10</v>
      </c>
      <c r="C17" s="16">
        <f t="shared" si="1"/>
        <v>230</v>
      </c>
      <c r="D17" s="16"/>
      <c r="E17" s="16"/>
      <c r="F17" s="16"/>
      <c r="G17" s="16"/>
      <c r="H17" s="20"/>
    </row>
    <row r="18" spans="1:8" ht="15">
      <c r="A18" s="19" t="s">
        <v>89</v>
      </c>
      <c r="B18" s="16">
        <v>-10</v>
      </c>
      <c r="C18" s="16">
        <f t="shared" si="1"/>
        <v>240</v>
      </c>
      <c r="D18" s="16"/>
      <c r="E18" s="16"/>
      <c r="F18" s="16"/>
      <c r="G18" s="16"/>
      <c r="H18" s="20"/>
    </row>
    <row r="19" spans="1:8" ht="15">
      <c r="A19" s="6" t="s">
        <v>90</v>
      </c>
      <c r="B19" s="16">
        <v>-5</v>
      </c>
      <c r="C19" s="16">
        <f t="shared" si="1"/>
        <v>245</v>
      </c>
      <c r="D19" s="16"/>
      <c r="E19" s="16"/>
      <c r="F19" s="16"/>
      <c r="G19" s="16"/>
      <c r="H19" s="20"/>
    </row>
    <row r="20" spans="1:8" ht="15">
      <c r="A20" s="19" t="s">
        <v>207</v>
      </c>
      <c r="B20" s="28">
        <v>-5</v>
      </c>
      <c r="C20" s="16">
        <f t="shared" si="1"/>
        <v>250</v>
      </c>
      <c r="D20" s="16"/>
      <c r="E20" s="16"/>
      <c r="F20" s="16"/>
      <c r="G20" s="16"/>
      <c r="H20" s="20"/>
    </row>
    <row r="21" spans="1:8" ht="15">
      <c r="A21" s="24" t="s">
        <v>17</v>
      </c>
      <c r="B21" s="16"/>
      <c r="C21" s="16">
        <f t="shared" si="1"/>
        <v>250</v>
      </c>
      <c r="D21" s="16"/>
      <c r="E21" s="16"/>
      <c r="F21" s="16"/>
      <c r="G21" s="16"/>
      <c r="H21" s="20"/>
    </row>
    <row r="22" spans="1:8" ht="15">
      <c r="A22" s="19" t="s">
        <v>79</v>
      </c>
      <c r="B22" s="28">
        <v>5</v>
      </c>
      <c r="C22" s="16">
        <f t="shared" si="1"/>
        <v>245</v>
      </c>
      <c r="D22" s="16"/>
      <c r="E22" s="16"/>
      <c r="F22" s="16"/>
      <c r="G22" s="16"/>
      <c r="H22" s="20"/>
    </row>
    <row r="23" spans="1:8" ht="15.75" thickBot="1">
      <c r="A23" s="21"/>
      <c r="B23" s="22"/>
      <c r="C23" s="22">
        <f t="shared" si="1"/>
        <v>245</v>
      </c>
      <c r="D23" s="22"/>
      <c r="E23" s="22"/>
      <c r="F23" s="22"/>
      <c r="G23" s="22"/>
      <c r="H23" s="23"/>
    </row>
    <row r="24" spans="1:8" ht="15">
      <c r="A24" s="27" t="s">
        <v>18</v>
      </c>
      <c r="B24" s="17"/>
      <c r="C24" s="17">
        <f t="shared" si="1"/>
        <v>245</v>
      </c>
      <c r="D24" s="17" t="s">
        <v>75</v>
      </c>
      <c r="E24" s="32" t="s">
        <v>76</v>
      </c>
      <c r="F24" s="17"/>
      <c r="G24" s="17"/>
      <c r="H24" s="18"/>
    </row>
    <row r="25" spans="1:8" ht="15">
      <c r="A25" s="26" t="s">
        <v>21</v>
      </c>
      <c r="B25" s="16"/>
      <c r="C25" s="16">
        <f aca="true" t="shared" si="3" ref="C25:C43">C24-B25</f>
        <v>245</v>
      </c>
      <c r="D25" s="16"/>
      <c r="E25" s="16"/>
      <c r="F25" s="16"/>
      <c r="G25" s="16"/>
      <c r="H25" s="20"/>
    </row>
    <row r="26" spans="1:8" ht="15">
      <c r="A26" s="6" t="s">
        <v>82</v>
      </c>
      <c r="B26" s="16">
        <f>D26*10</f>
        <v>40</v>
      </c>
      <c r="C26" s="16">
        <f t="shared" si="3"/>
        <v>205</v>
      </c>
      <c r="D26" s="16">
        <v>4</v>
      </c>
      <c r="E26" s="16"/>
      <c r="F26" s="16"/>
      <c r="G26" s="16"/>
      <c r="H26" s="20"/>
    </row>
    <row r="27" spans="1:8" ht="15">
      <c r="A27" s="6" t="s">
        <v>84</v>
      </c>
      <c r="B27" s="16">
        <f>(D27-D26)*4</f>
        <v>4</v>
      </c>
      <c r="C27" s="16">
        <f t="shared" si="3"/>
        <v>201</v>
      </c>
      <c r="D27" s="16">
        <v>5</v>
      </c>
      <c r="E27" s="16"/>
      <c r="F27" s="16"/>
      <c r="G27" s="16"/>
      <c r="H27" s="20"/>
    </row>
    <row r="28" spans="1:8" ht="15">
      <c r="A28" s="6" t="s">
        <v>206</v>
      </c>
      <c r="B28">
        <v>2</v>
      </c>
      <c r="C28" s="16">
        <f t="shared" si="3"/>
        <v>199</v>
      </c>
      <c r="E28" s="16"/>
      <c r="F28" s="16"/>
      <c r="G28" s="16"/>
      <c r="H28" s="20"/>
    </row>
    <row r="29" spans="1:4" ht="15">
      <c r="A29" s="6" t="s">
        <v>83</v>
      </c>
      <c r="B29" s="16">
        <f>D29*10</f>
        <v>40</v>
      </c>
      <c r="C29" s="16">
        <f t="shared" si="3"/>
        <v>159</v>
      </c>
      <c r="D29" s="16">
        <v>4</v>
      </c>
    </row>
    <row r="30" spans="1:8" ht="15">
      <c r="A30" s="6" t="s">
        <v>85</v>
      </c>
      <c r="B30" s="16">
        <f>(D30-D29)*4</f>
        <v>4</v>
      </c>
      <c r="C30" s="16">
        <f t="shared" si="3"/>
        <v>155</v>
      </c>
      <c r="D30" s="16">
        <v>5</v>
      </c>
      <c r="E30" s="16"/>
      <c r="F30" s="16"/>
      <c r="G30" s="16"/>
      <c r="H30" s="20"/>
    </row>
    <row r="31" spans="1:8" ht="15">
      <c r="A31" s="6" t="s">
        <v>86</v>
      </c>
      <c r="B31" s="16">
        <f>(D31-D29)*4</f>
        <v>0</v>
      </c>
      <c r="C31" s="16">
        <f t="shared" si="3"/>
        <v>155</v>
      </c>
      <c r="D31" s="16">
        <v>4</v>
      </c>
      <c r="E31" s="16"/>
      <c r="F31" s="16"/>
      <c r="G31" s="16"/>
      <c r="H31" s="20"/>
    </row>
    <row r="32" spans="1:8" ht="15">
      <c r="A32" s="6" t="s">
        <v>19</v>
      </c>
      <c r="B32" s="16">
        <f>D32*4</f>
        <v>16</v>
      </c>
      <c r="C32" s="16">
        <f t="shared" si="3"/>
        <v>139</v>
      </c>
      <c r="D32" s="28">
        <v>4</v>
      </c>
      <c r="E32" s="16"/>
      <c r="F32" s="16"/>
      <c r="G32" s="16"/>
      <c r="H32" s="20"/>
    </row>
    <row r="33" spans="1:8" ht="15">
      <c r="A33" s="6" t="s">
        <v>65</v>
      </c>
      <c r="B33" s="16">
        <f>D33*4</f>
        <v>12</v>
      </c>
      <c r="C33" s="16">
        <f t="shared" si="3"/>
        <v>127</v>
      </c>
      <c r="D33" s="28">
        <v>3</v>
      </c>
      <c r="E33" s="16"/>
      <c r="F33" s="16"/>
      <c r="G33" s="16"/>
      <c r="H33" s="20"/>
    </row>
    <row r="34" spans="1:8" ht="15">
      <c r="A34" s="6" t="s">
        <v>87</v>
      </c>
      <c r="B34" s="16">
        <v>2</v>
      </c>
      <c r="C34" s="16">
        <f t="shared" si="3"/>
        <v>125</v>
      </c>
      <c r="D34" s="16"/>
      <c r="E34" s="16"/>
      <c r="F34" s="16"/>
      <c r="G34" s="16"/>
      <c r="H34" s="20"/>
    </row>
    <row r="35" spans="1:8" ht="15">
      <c r="A35" s="6" t="s">
        <v>73</v>
      </c>
      <c r="B35" s="16">
        <f>D35*4</f>
        <v>16</v>
      </c>
      <c r="C35" s="16">
        <f t="shared" si="3"/>
        <v>109</v>
      </c>
      <c r="D35" s="28">
        <v>4</v>
      </c>
      <c r="E35" s="16"/>
      <c r="F35" s="16"/>
      <c r="G35" s="16"/>
      <c r="H35" s="20"/>
    </row>
    <row r="36" spans="1:8" ht="15">
      <c r="A36" s="6" t="s">
        <v>170</v>
      </c>
      <c r="B36" s="16">
        <v>2</v>
      </c>
      <c r="C36" s="16">
        <f t="shared" si="3"/>
        <v>107</v>
      </c>
      <c r="D36" s="16"/>
      <c r="E36" s="16"/>
      <c r="F36" s="16"/>
      <c r="G36" s="16"/>
      <c r="H36" s="20"/>
    </row>
    <row r="37" spans="1:8" ht="15">
      <c r="A37" s="6" t="s">
        <v>74</v>
      </c>
      <c r="B37" s="16">
        <f>D37*4</f>
        <v>16</v>
      </c>
      <c r="C37" s="16">
        <f t="shared" si="3"/>
        <v>91</v>
      </c>
      <c r="D37" s="28">
        <v>4</v>
      </c>
      <c r="E37" s="16"/>
      <c r="F37" s="16"/>
      <c r="G37" s="16"/>
      <c r="H37" s="20"/>
    </row>
    <row r="38" spans="1:8" ht="15">
      <c r="A38" s="19" t="s">
        <v>208</v>
      </c>
      <c r="B38" s="16">
        <f>D38*4</f>
        <v>4</v>
      </c>
      <c r="C38" s="16">
        <f t="shared" si="3"/>
        <v>87</v>
      </c>
      <c r="D38" s="28">
        <v>1</v>
      </c>
      <c r="E38" s="16"/>
      <c r="F38" s="16"/>
      <c r="G38" s="16"/>
      <c r="H38" s="20"/>
    </row>
    <row r="39" spans="1:8" ht="15">
      <c r="A39" s="6" t="s">
        <v>209</v>
      </c>
      <c r="B39">
        <v>2</v>
      </c>
      <c r="C39" s="16">
        <f t="shared" si="3"/>
        <v>85</v>
      </c>
      <c r="E39" s="16"/>
      <c r="F39" s="16"/>
      <c r="G39" s="16"/>
      <c r="H39" s="20"/>
    </row>
    <row r="40" spans="1:8" ht="15">
      <c r="A40" s="6" t="s">
        <v>20</v>
      </c>
      <c r="B40" s="16">
        <f>D40*4</f>
        <v>4</v>
      </c>
      <c r="C40" s="16">
        <f t="shared" si="3"/>
        <v>81</v>
      </c>
      <c r="D40" s="28">
        <v>1</v>
      </c>
      <c r="E40" s="16"/>
      <c r="F40" s="16"/>
      <c r="G40" s="16"/>
      <c r="H40" s="20"/>
    </row>
    <row r="41" spans="1:8" ht="15">
      <c r="A41" s="6" t="s">
        <v>88</v>
      </c>
      <c r="B41" s="16">
        <v>2</v>
      </c>
      <c r="C41" s="16">
        <f t="shared" si="3"/>
        <v>79</v>
      </c>
      <c r="D41" s="16"/>
      <c r="E41" s="16"/>
      <c r="F41" s="16"/>
      <c r="G41" s="16"/>
      <c r="H41" s="20"/>
    </row>
    <row r="42" spans="1:4" ht="15.75" thickBot="1">
      <c r="A42" s="6" t="s">
        <v>186</v>
      </c>
      <c r="B42" s="16">
        <f>D42*10</f>
        <v>10</v>
      </c>
      <c r="C42">
        <f t="shared" si="3"/>
        <v>69</v>
      </c>
      <c r="D42" s="16">
        <v>1</v>
      </c>
    </row>
    <row r="43" spans="1:8" ht="15">
      <c r="A43" s="38" t="s">
        <v>22</v>
      </c>
      <c r="B43" s="17"/>
      <c r="C43" s="17">
        <f t="shared" si="3"/>
        <v>69</v>
      </c>
      <c r="D43" s="17"/>
      <c r="E43" s="17" t="s">
        <v>23</v>
      </c>
      <c r="F43" s="17"/>
      <c r="G43" s="17"/>
      <c r="H43" s="18">
        <f>(D11+D10)*3</f>
        <v>24</v>
      </c>
    </row>
    <row r="44" spans="1:8" ht="15">
      <c r="A44" s="19" t="s">
        <v>219</v>
      </c>
      <c r="B44" s="16">
        <f aca="true" t="shared" si="4" ref="B44:B49">IF(H$44&lt;=H$43,0,D44)</f>
        <v>0</v>
      </c>
      <c r="C44" s="16">
        <f aca="true" t="shared" si="5" ref="C44:C61">C43-B44</f>
        <v>69</v>
      </c>
      <c r="D44" s="28">
        <v>4</v>
      </c>
      <c r="E44" s="16" t="s">
        <v>24</v>
      </c>
      <c r="F44" s="16"/>
      <c r="G44" s="16"/>
      <c r="H44" s="20">
        <f>SUM(D44:D50)</f>
        <v>24</v>
      </c>
    </row>
    <row r="45" spans="1:8" ht="15">
      <c r="A45" s="19" t="s">
        <v>175</v>
      </c>
      <c r="B45" s="16">
        <f t="shared" si="4"/>
        <v>0</v>
      </c>
      <c r="C45" s="16">
        <f t="shared" si="5"/>
        <v>69</v>
      </c>
      <c r="D45" s="28">
        <v>4</v>
      </c>
      <c r="E45" s="16"/>
      <c r="F45" s="16"/>
      <c r="G45" s="16"/>
      <c r="H45" s="20"/>
    </row>
    <row r="46" spans="1:8" ht="15">
      <c r="A46" s="19" t="s">
        <v>176</v>
      </c>
      <c r="B46" s="16">
        <f t="shared" si="4"/>
        <v>0</v>
      </c>
      <c r="C46" s="16">
        <f t="shared" si="5"/>
        <v>69</v>
      </c>
      <c r="D46" s="28">
        <v>4</v>
      </c>
      <c r="E46" s="16"/>
      <c r="F46" s="16"/>
      <c r="G46" s="16"/>
      <c r="H46" s="20"/>
    </row>
    <row r="47" spans="1:8" ht="15">
      <c r="A47" s="19" t="s">
        <v>210</v>
      </c>
      <c r="B47" s="16">
        <f>IF(H$44&lt;=H$43,0,D47)</f>
        <v>0</v>
      </c>
      <c r="C47" s="16">
        <f t="shared" si="5"/>
        <v>69</v>
      </c>
      <c r="D47" s="28">
        <v>3</v>
      </c>
      <c r="E47" s="16"/>
      <c r="F47" s="16"/>
      <c r="G47" s="16"/>
      <c r="H47" s="20"/>
    </row>
    <row r="48" spans="1:8" ht="15">
      <c r="A48" s="6" t="s">
        <v>211</v>
      </c>
      <c r="B48" s="16">
        <f t="shared" si="4"/>
        <v>0</v>
      </c>
      <c r="C48" s="16">
        <f t="shared" si="5"/>
        <v>69</v>
      </c>
      <c r="D48" s="28">
        <v>4</v>
      </c>
      <c r="E48" s="16"/>
      <c r="F48" s="16"/>
      <c r="G48" s="16"/>
      <c r="H48" s="20"/>
    </row>
    <row r="49" spans="1:8" ht="15">
      <c r="A49" s="6" t="s">
        <v>212</v>
      </c>
      <c r="B49" s="16">
        <f t="shared" si="4"/>
        <v>0</v>
      </c>
      <c r="C49" s="16">
        <f t="shared" si="5"/>
        <v>69</v>
      </c>
      <c r="D49" s="28">
        <v>3</v>
      </c>
      <c r="E49" s="16"/>
      <c r="F49" s="16"/>
      <c r="G49" s="16"/>
      <c r="H49" s="20"/>
    </row>
    <row r="50" spans="1:8" ht="15">
      <c r="A50" s="6" t="s">
        <v>218</v>
      </c>
      <c r="B50" s="16">
        <v>0</v>
      </c>
      <c r="C50" s="16">
        <f t="shared" si="5"/>
        <v>69</v>
      </c>
      <c r="D50" s="28">
        <v>2</v>
      </c>
      <c r="E50" s="16"/>
      <c r="F50" s="16"/>
      <c r="G50" s="16"/>
      <c r="H50" s="20"/>
    </row>
    <row r="51" spans="1:8" ht="15.75" thickBot="1">
      <c r="A51" s="36" t="s">
        <v>25</v>
      </c>
      <c r="B51" s="22"/>
      <c r="C51" s="22">
        <f t="shared" si="5"/>
        <v>69</v>
      </c>
      <c r="D51" s="22" t="s">
        <v>26</v>
      </c>
      <c r="E51" s="22"/>
      <c r="F51" s="22"/>
      <c r="G51" s="22"/>
      <c r="H51" s="23"/>
    </row>
    <row r="52" spans="1:8" ht="15">
      <c r="A52" s="27" t="s">
        <v>27</v>
      </c>
      <c r="B52" s="10"/>
      <c r="C52" s="10">
        <f t="shared" si="5"/>
        <v>69</v>
      </c>
      <c r="D52" s="10"/>
      <c r="E52" s="10"/>
      <c r="F52" s="10"/>
      <c r="G52" s="10"/>
      <c r="H52" s="11"/>
    </row>
    <row r="53" spans="1:26" ht="15">
      <c r="A53" s="8" t="s">
        <v>28</v>
      </c>
      <c r="B53" s="9"/>
      <c r="C53" s="9">
        <f t="shared" si="5"/>
        <v>69</v>
      </c>
      <c r="D53" s="9"/>
      <c r="E53" s="9"/>
      <c r="F53" s="9"/>
      <c r="G53" s="9"/>
      <c r="H53" s="12"/>
      <c r="K53" s="49" t="s">
        <v>224</v>
      </c>
      <c r="L53" s="49"/>
      <c r="M53" s="49"/>
      <c r="N53" s="49"/>
      <c r="O53" s="49"/>
      <c r="P53" s="49"/>
      <c r="Q53" s="49"/>
      <c r="R53" s="49"/>
      <c r="S53" s="49"/>
      <c r="T53" s="49"/>
      <c r="U53" s="49"/>
      <c r="V53" s="49"/>
      <c r="W53" s="49"/>
      <c r="X53" s="49"/>
      <c r="Y53" s="49"/>
      <c r="Z53" s="50"/>
    </row>
    <row r="54" spans="1:26" ht="15">
      <c r="A54" s="8" t="s">
        <v>29</v>
      </c>
      <c r="B54" s="9">
        <v>5</v>
      </c>
      <c r="C54" s="9">
        <f t="shared" si="5"/>
        <v>64</v>
      </c>
      <c r="D54" s="9"/>
      <c r="E54" s="9"/>
      <c r="F54" s="9"/>
      <c r="G54" s="9"/>
      <c r="H54" s="12"/>
      <c r="K54" s="49"/>
      <c r="L54" s="49"/>
      <c r="M54" s="49"/>
      <c r="N54" s="49"/>
      <c r="O54" s="49"/>
      <c r="P54" s="49"/>
      <c r="Q54" s="49"/>
      <c r="R54" s="49"/>
      <c r="S54" s="49"/>
      <c r="T54" s="49"/>
      <c r="U54" s="49"/>
      <c r="V54" s="49"/>
      <c r="W54" s="49"/>
      <c r="X54" s="49"/>
      <c r="Y54" s="49"/>
      <c r="Z54" s="50"/>
    </row>
    <row r="55" spans="1:26" ht="15">
      <c r="A55" s="8" t="s">
        <v>30</v>
      </c>
      <c r="B55" s="9">
        <v>5</v>
      </c>
      <c r="C55" s="9">
        <f t="shared" si="5"/>
        <v>59</v>
      </c>
      <c r="D55" s="9"/>
      <c r="E55" s="9"/>
      <c r="F55" s="9"/>
      <c r="G55" s="9"/>
      <c r="H55" s="12"/>
      <c r="K55" s="49"/>
      <c r="L55" s="49"/>
      <c r="M55" s="49"/>
      <c r="N55" s="49"/>
      <c r="O55" s="49"/>
      <c r="P55" s="49"/>
      <c r="Q55" s="49"/>
      <c r="R55" s="49"/>
      <c r="S55" s="49"/>
      <c r="T55" s="49"/>
      <c r="U55" s="49"/>
      <c r="V55" s="49"/>
      <c r="W55" s="49"/>
      <c r="X55" s="49"/>
      <c r="Y55" s="49"/>
      <c r="Z55" s="50"/>
    </row>
    <row r="56" spans="1:26" ht="15">
      <c r="A56" s="6"/>
      <c r="B56" s="9"/>
      <c r="C56" s="9">
        <f t="shared" si="5"/>
        <v>59</v>
      </c>
      <c r="D56" s="9"/>
      <c r="E56" s="9"/>
      <c r="F56" s="9"/>
      <c r="G56" s="9"/>
      <c r="H56" s="12"/>
      <c r="K56" s="49"/>
      <c r="L56" s="49"/>
      <c r="M56" s="49"/>
      <c r="N56" s="49"/>
      <c r="O56" s="49"/>
      <c r="P56" s="49"/>
      <c r="Q56" s="49"/>
      <c r="R56" s="49"/>
      <c r="S56" s="49"/>
      <c r="T56" s="49"/>
      <c r="U56" s="49"/>
      <c r="V56" s="49"/>
      <c r="W56" s="49"/>
      <c r="X56" s="49"/>
      <c r="Y56" s="49"/>
      <c r="Z56" s="50"/>
    </row>
    <row r="57" spans="1:26" ht="15">
      <c r="A57" s="8"/>
      <c r="B57" s="9"/>
      <c r="C57" s="9">
        <f t="shared" si="5"/>
        <v>59</v>
      </c>
      <c r="D57" s="9"/>
      <c r="E57" s="9"/>
      <c r="F57" s="9"/>
      <c r="G57" s="9"/>
      <c r="H57" s="12"/>
      <c r="K57" s="49"/>
      <c r="L57" s="49"/>
      <c r="M57" s="49"/>
      <c r="N57" s="49"/>
      <c r="O57" s="49"/>
      <c r="P57" s="49"/>
      <c r="Q57" s="49"/>
      <c r="R57" s="49"/>
      <c r="S57" s="49"/>
      <c r="T57" s="49"/>
      <c r="U57" s="49"/>
      <c r="V57" s="49"/>
      <c r="W57" s="49"/>
      <c r="X57" s="49"/>
      <c r="Y57" s="49"/>
      <c r="Z57" s="50"/>
    </row>
    <row r="58" spans="1:26" ht="15">
      <c r="A58" s="8"/>
      <c r="B58" s="9"/>
      <c r="C58" s="9">
        <f t="shared" si="5"/>
        <v>59</v>
      </c>
      <c r="D58" s="9"/>
      <c r="E58" s="9"/>
      <c r="F58" s="9"/>
      <c r="G58" s="9"/>
      <c r="H58" s="12"/>
      <c r="K58" s="49" t="s">
        <v>223</v>
      </c>
      <c r="L58" s="49"/>
      <c r="M58" s="49"/>
      <c r="N58" s="49"/>
      <c r="O58" s="49"/>
      <c r="P58" s="49"/>
      <c r="Q58" s="49"/>
      <c r="R58" s="49"/>
      <c r="S58" s="49"/>
      <c r="T58" s="49"/>
      <c r="U58" s="49"/>
      <c r="V58" s="49"/>
      <c r="W58" s="49"/>
      <c r="X58" s="49"/>
      <c r="Y58" s="49"/>
      <c r="Z58" s="50"/>
    </row>
    <row r="59" spans="1:26" ht="15">
      <c r="A59" s="8" t="s">
        <v>31</v>
      </c>
      <c r="B59" s="9"/>
      <c r="C59" s="9">
        <f t="shared" si="5"/>
        <v>59</v>
      </c>
      <c r="D59" s="9"/>
      <c r="E59" s="9"/>
      <c r="F59" s="9"/>
      <c r="G59" s="9"/>
      <c r="H59" s="12"/>
      <c r="K59" s="49"/>
      <c r="L59" s="49"/>
      <c r="M59" s="49"/>
      <c r="N59" s="49"/>
      <c r="O59" s="49"/>
      <c r="P59" s="49"/>
      <c r="Q59" s="49"/>
      <c r="R59" s="49"/>
      <c r="S59" s="49"/>
      <c r="T59" s="49"/>
      <c r="U59" s="49"/>
      <c r="V59" s="49"/>
      <c r="W59" s="49"/>
      <c r="X59" s="49"/>
      <c r="Y59" s="49"/>
      <c r="Z59" s="50"/>
    </row>
    <row r="60" spans="1:26" ht="15">
      <c r="A60" s="8" t="s">
        <v>29</v>
      </c>
      <c r="B60" s="9">
        <v>4</v>
      </c>
      <c r="C60" s="9">
        <f t="shared" si="5"/>
        <v>55</v>
      </c>
      <c r="D60" s="9"/>
      <c r="E60" s="9"/>
      <c r="F60" s="9"/>
      <c r="G60" s="9"/>
      <c r="H60" s="12"/>
      <c r="K60" s="49"/>
      <c r="L60" s="49"/>
      <c r="M60" s="49"/>
      <c r="N60" s="49"/>
      <c r="O60" s="49"/>
      <c r="P60" s="49"/>
      <c r="Q60" s="49"/>
      <c r="R60" s="49"/>
      <c r="S60" s="49"/>
      <c r="T60" s="49"/>
      <c r="U60" s="49"/>
      <c r="V60" s="49"/>
      <c r="W60" s="49"/>
      <c r="X60" s="49"/>
      <c r="Y60" s="49"/>
      <c r="Z60" s="50"/>
    </row>
    <row r="61" spans="1:26" ht="15.75" thickBot="1">
      <c r="A61" s="13" t="s">
        <v>30</v>
      </c>
      <c r="B61" s="14">
        <v>5</v>
      </c>
      <c r="C61" s="14">
        <f t="shared" si="5"/>
        <v>50</v>
      </c>
      <c r="D61" s="14"/>
      <c r="E61" s="14"/>
      <c r="F61" s="14"/>
      <c r="G61" s="14"/>
      <c r="H61" s="15"/>
      <c r="K61" s="49"/>
      <c r="L61" s="49"/>
      <c r="M61" s="49"/>
      <c r="N61" s="49"/>
      <c r="O61" s="49"/>
      <c r="P61" s="49"/>
      <c r="Q61" s="49"/>
      <c r="R61" s="49"/>
      <c r="S61" s="49"/>
      <c r="T61" s="49"/>
      <c r="U61" s="49"/>
      <c r="V61" s="49"/>
      <c r="W61" s="49"/>
      <c r="X61" s="49"/>
      <c r="Y61" s="49"/>
      <c r="Z61" s="50"/>
    </row>
    <row r="62" spans="1:26" ht="15">
      <c r="A62" s="27" t="s">
        <v>32</v>
      </c>
      <c r="B62" s="17"/>
      <c r="C62" s="17">
        <f>IF(C61-B62&lt;=65,C61-B62,65)</f>
        <v>50</v>
      </c>
      <c r="D62" s="17"/>
      <c r="E62" s="17"/>
      <c r="F62" s="17"/>
      <c r="G62" s="17"/>
      <c r="H62" s="18"/>
      <c r="K62" s="49"/>
      <c r="L62" s="49"/>
      <c r="M62" s="49"/>
      <c r="N62" s="49"/>
      <c r="O62" s="49"/>
      <c r="P62" s="49"/>
      <c r="Q62" s="49"/>
      <c r="R62" s="49"/>
      <c r="S62" s="49"/>
      <c r="T62" s="49"/>
      <c r="U62" s="49"/>
      <c r="V62" s="49"/>
      <c r="W62" s="49"/>
      <c r="X62" s="49"/>
      <c r="Y62" s="49"/>
      <c r="Z62" s="50"/>
    </row>
    <row r="63" spans="1:26" ht="15">
      <c r="A63" s="25" t="s">
        <v>35</v>
      </c>
      <c r="B63" s="7" t="s">
        <v>36</v>
      </c>
      <c r="C63" s="29" t="s">
        <v>63</v>
      </c>
      <c r="D63" s="7" t="s">
        <v>37</v>
      </c>
      <c r="E63" s="29" t="s">
        <v>64</v>
      </c>
      <c r="F63" s="16"/>
      <c r="G63" s="16"/>
      <c r="H63" s="20"/>
      <c r="K63" s="50"/>
      <c r="L63" s="50"/>
      <c r="M63" s="50"/>
      <c r="N63" s="50"/>
      <c r="O63" s="50"/>
      <c r="P63" s="50"/>
      <c r="Q63" s="50"/>
      <c r="R63" s="50"/>
      <c r="S63" s="50"/>
      <c r="T63" s="50"/>
      <c r="U63" s="50"/>
      <c r="V63" s="50"/>
      <c r="W63" s="50"/>
      <c r="X63" s="50"/>
      <c r="Y63" s="50"/>
      <c r="Z63" s="50"/>
    </row>
    <row r="64" spans="1:26" ht="15.75" thickBot="1">
      <c r="A64" s="26" t="s">
        <v>33</v>
      </c>
      <c r="B64" s="16"/>
      <c r="C64" s="28">
        <f>C62*5000</f>
        <v>250000</v>
      </c>
      <c r="D64" s="16"/>
      <c r="E64" s="16"/>
      <c r="F64" s="16"/>
      <c r="G64" s="16"/>
      <c r="H64" s="20"/>
      <c r="K64" s="50"/>
      <c r="L64" s="50"/>
      <c r="M64" s="50"/>
      <c r="N64" s="50"/>
      <c r="O64" s="50"/>
      <c r="P64" s="50"/>
      <c r="Q64" s="50"/>
      <c r="R64" s="50"/>
      <c r="S64" s="50"/>
      <c r="T64" s="50"/>
      <c r="U64" s="50"/>
      <c r="V64" s="50"/>
      <c r="W64" s="50"/>
      <c r="X64" s="50"/>
      <c r="Y64" s="50"/>
      <c r="Z64" s="50"/>
    </row>
    <row r="65" spans="1:8" ht="15">
      <c r="A65" s="38" t="s">
        <v>34</v>
      </c>
      <c r="B65" s="17"/>
      <c r="C65" s="35">
        <f>C64-B65*D65</f>
        <v>250000</v>
      </c>
      <c r="D65" s="17"/>
      <c r="E65" s="17" t="s">
        <v>92</v>
      </c>
      <c r="F65" s="17">
        <f>SUM(E66:E87)</f>
        <v>2.95</v>
      </c>
      <c r="G65" s="17" t="s">
        <v>179</v>
      </c>
      <c r="H65" s="18">
        <f>IF(F65&gt;F88,6-F65-F88/2,6-F88-F65/2)</f>
        <v>3.05</v>
      </c>
    </row>
    <row r="66" spans="1:8" ht="15">
      <c r="A66" s="19" t="s">
        <v>91</v>
      </c>
      <c r="B66" s="16">
        <v>2000</v>
      </c>
      <c r="C66" s="28">
        <f aca="true" t="shared" si="6" ref="C66:C84">C65-B66*D66</f>
        <v>248000</v>
      </c>
      <c r="D66" s="16">
        <v>1</v>
      </c>
      <c r="E66" s="16">
        <v>0.2</v>
      </c>
      <c r="F66" s="16"/>
      <c r="G66" s="16"/>
      <c r="H66" s="20"/>
    </row>
    <row r="67" spans="1:8" ht="15">
      <c r="A67" s="19" t="s">
        <v>38</v>
      </c>
      <c r="B67" s="16">
        <v>500</v>
      </c>
      <c r="C67" s="28">
        <f t="shared" si="6"/>
        <v>247500</v>
      </c>
      <c r="D67" s="16">
        <v>1</v>
      </c>
      <c r="E67" s="16">
        <v>0.1</v>
      </c>
      <c r="F67" s="16"/>
      <c r="G67" s="16"/>
      <c r="H67" s="20"/>
    </row>
    <row r="68" spans="1:8" ht="15">
      <c r="A68" s="19"/>
      <c r="B68" s="16"/>
      <c r="C68" s="28">
        <f t="shared" si="6"/>
        <v>247500</v>
      </c>
      <c r="D68" s="16"/>
      <c r="E68" s="16"/>
      <c r="F68" s="16"/>
      <c r="G68" s="16"/>
      <c r="H68" s="20"/>
    </row>
    <row r="69" spans="1:8" ht="15">
      <c r="A69" s="6"/>
      <c r="B69" s="28"/>
      <c r="C69" s="28">
        <f t="shared" si="6"/>
        <v>247500</v>
      </c>
      <c r="D69" s="28"/>
      <c r="E69" s="28"/>
      <c r="F69" s="16"/>
      <c r="G69" s="16"/>
      <c r="H69" s="20"/>
    </row>
    <row r="70" spans="1:8" ht="15">
      <c r="A70" s="6"/>
      <c r="B70" s="28"/>
      <c r="C70" s="28">
        <f t="shared" si="6"/>
        <v>247500</v>
      </c>
      <c r="D70" s="28"/>
      <c r="E70" s="16"/>
      <c r="F70" s="16" t="s">
        <v>93</v>
      </c>
      <c r="G70" s="16"/>
      <c r="H70" s="20"/>
    </row>
    <row r="71" spans="1:8" ht="15">
      <c r="A71" s="6" t="s">
        <v>95</v>
      </c>
      <c r="B71" s="28">
        <v>1500</v>
      </c>
      <c r="C71" s="28">
        <f t="shared" si="6"/>
        <v>247500</v>
      </c>
      <c r="D71" s="16"/>
      <c r="E71" s="28">
        <v>0.5</v>
      </c>
      <c r="F71" s="16">
        <v>16</v>
      </c>
      <c r="G71" s="16"/>
      <c r="H71" s="20"/>
    </row>
    <row r="72" spans="1:8" ht="15">
      <c r="A72" s="6" t="s">
        <v>40</v>
      </c>
      <c r="B72" s="16"/>
      <c r="C72" s="28">
        <f t="shared" si="6"/>
        <v>247500</v>
      </c>
      <c r="D72" s="16"/>
      <c r="E72" s="16"/>
      <c r="F72" s="16"/>
      <c r="G72" s="28"/>
      <c r="H72" s="20"/>
    </row>
    <row r="73" spans="1:8" ht="15">
      <c r="A73" s="6" t="s">
        <v>39</v>
      </c>
      <c r="B73" s="16"/>
      <c r="C73" s="28">
        <f t="shared" si="6"/>
        <v>247500</v>
      </c>
      <c r="D73" s="16"/>
      <c r="E73" s="16"/>
      <c r="F73" s="16"/>
      <c r="G73" s="28"/>
      <c r="H73" s="20"/>
    </row>
    <row r="74" spans="1:8" ht="15">
      <c r="A74" s="6" t="s">
        <v>41</v>
      </c>
      <c r="B74" s="16">
        <v>750</v>
      </c>
      <c r="C74" s="28">
        <f t="shared" si="6"/>
        <v>246750</v>
      </c>
      <c r="D74" s="16">
        <v>1</v>
      </c>
      <c r="E74" s="16"/>
      <c r="F74" s="16">
        <v>1</v>
      </c>
      <c r="G74" s="16"/>
      <c r="H74" s="20"/>
    </row>
    <row r="75" spans="1:8" ht="15">
      <c r="A75" s="6" t="s">
        <v>42</v>
      </c>
      <c r="B75" s="16">
        <v>1000</v>
      </c>
      <c r="C75" s="28">
        <f t="shared" si="6"/>
        <v>245750</v>
      </c>
      <c r="D75" s="16">
        <v>1</v>
      </c>
      <c r="E75" s="16"/>
      <c r="F75" s="16">
        <v>2</v>
      </c>
      <c r="G75" s="28"/>
      <c r="H75" s="20"/>
    </row>
    <row r="76" spans="1:8" ht="15">
      <c r="A76" s="6" t="s">
        <v>43</v>
      </c>
      <c r="B76" s="16">
        <v>1000</v>
      </c>
      <c r="C76" s="28">
        <f t="shared" si="6"/>
        <v>244750</v>
      </c>
      <c r="D76" s="16">
        <v>1</v>
      </c>
      <c r="E76" s="16"/>
      <c r="F76" s="16">
        <v>3</v>
      </c>
      <c r="G76" s="16"/>
      <c r="H76" s="20"/>
    </row>
    <row r="77" spans="1:8" ht="15">
      <c r="A77" s="6" t="s">
        <v>44</v>
      </c>
      <c r="B77" s="28">
        <v>1000</v>
      </c>
      <c r="C77" s="28">
        <f t="shared" si="6"/>
        <v>243750</v>
      </c>
      <c r="D77" s="28">
        <v>1</v>
      </c>
      <c r="E77" s="16"/>
      <c r="F77" s="28">
        <v>2</v>
      </c>
      <c r="G77" s="16"/>
      <c r="H77" s="20"/>
    </row>
    <row r="78" spans="1:8" ht="15">
      <c r="A78" s="6" t="s">
        <v>94</v>
      </c>
      <c r="B78" s="28">
        <v>1500</v>
      </c>
      <c r="C78" s="28">
        <f t="shared" si="6"/>
        <v>239250</v>
      </c>
      <c r="D78" s="28">
        <v>3</v>
      </c>
      <c r="E78" s="16"/>
      <c r="F78" s="16">
        <f>D78</f>
        <v>3</v>
      </c>
      <c r="G78" s="16"/>
      <c r="H78" s="20"/>
    </row>
    <row r="79" spans="1:8" ht="15">
      <c r="A79" s="6" t="s">
        <v>81</v>
      </c>
      <c r="B79" s="28">
        <v>1000</v>
      </c>
      <c r="C79" s="28">
        <f t="shared" si="6"/>
        <v>238250</v>
      </c>
      <c r="D79" s="28">
        <v>1</v>
      </c>
      <c r="E79" s="16"/>
      <c r="F79" s="28">
        <v>2</v>
      </c>
      <c r="G79" s="16"/>
      <c r="H79" s="20"/>
    </row>
    <row r="80" spans="1:8" ht="15">
      <c r="A80" s="6" t="s">
        <v>135</v>
      </c>
      <c r="B80" s="28">
        <v>30000</v>
      </c>
      <c r="C80" s="28">
        <f t="shared" si="6"/>
        <v>208250</v>
      </c>
      <c r="D80" s="28">
        <v>1</v>
      </c>
      <c r="E80" s="16">
        <v>0.75</v>
      </c>
      <c r="F80" s="16"/>
      <c r="G80" s="28"/>
      <c r="H80" s="20"/>
    </row>
    <row r="81" spans="1:8" ht="15">
      <c r="A81" s="6" t="s">
        <v>190</v>
      </c>
      <c r="B81" s="28">
        <v>750</v>
      </c>
      <c r="C81" s="28">
        <f t="shared" si="6"/>
        <v>207500</v>
      </c>
      <c r="D81" s="28">
        <v>1</v>
      </c>
      <c r="E81" s="16">
        <v>0.3</v>
      </c>
      <c r="F81" s="16"/>
      <c r="G81" s="16"/>
      <c r="H81" s="20"/>
    </row>
    <row r="82" spans="1:8" ht="15">
      <c r="A82" s="6" t="s">
        <v>187</v>
      </c>
      <c r="B82" s="28">
        <v>0</v>
      </c>
      <c r="C82" s="28">
        <f t="shared" si="6"/>
        <v>207500</v>
      </c>
      <c r="D82" s="28">
        <v>1</v>
      </c>
      <c r="H82" s="20"/>
    </row>
    <row r="83" spans="1:8" ht="15">
      <c r="A83" s="6" t="s">
        <v>188</v>
      </c>
      <c r="B83">
        <v>0</v>
      </c>
      <c r="C83" s="28">
        <f t="shared" si="6"/>
        <v>207500</v>
      </c>
      <c r="D83">
        <v>1</v>
      </c>
      <c r="H83" s="20"/>
    </row>
    <row r="84" spans="1:8" ht="15">
      <c r="A84" s="6" t="s">
        <v>189</v>
      </c>
      <c r="B84">
        <v>1500</v>
      </c>
      <c r="C84" s="28">
        <f t="shared" si="6"/>
        <v>203000</v>
      </c>
      <c r="D84">
        <v>3</v>
      </c>
      <c r="H84" s="20"/>
    </row>
    <row r="85" spans="1:8" ht="15">
      <c r="A85" s="6" t="s">
        <v>96</v>
      </c>
      <c r="B85" s="28">
        <v>65000</v>
      </c>
      <c r="C85" s="28">
        <f aca="true" t="shared" si="7" ref="C85:C127">C84-B85*D85</f>
        <v>138000</v>
      </c>
      <c r="D85" s="28">
        <v>1</v>
      </c>
      <c r="E85" s="16">
        <v>0.5</v>
      </c>
      <c r="F85" s="16"/>
      <c r="G85" s="16"/>
      <c r="H85" s="20"/>
    </row>
    <row r="86" spans="1:8" ht="15">
      <c r="A86" s="6" t="s">
        <v>61</v>
      </c>
      <c r="B86" s="28">
        <v>2000</v>
      </c>
      <c r="C86" s="28">
        <f t="shared" si="7"/>
        <v>132000</v>
      </c>
      <c r="D86" s="28">
        <v>3</v>
      </c>
      <c r="E86" s="16">
        <f>D86*0.2</f>
        <v>0.6000000000000001</v>
      </c>
      <c r="F86" s="16"/>
      <c r="G86" s="28"/>
      <c r="H86" s="20"/>
    </row>
    <row r="87" spans="1:8" ht="15">
      <c r="A87" s="19"/>
      <c r="B87" s="28"/>
      <c r="C87" s="28">
        <f t="shared" si="7"/>
        <v>132000</v>
      </c>
      <c r="D87" s="28"/>
      <c r="E87" s="28"/>
      <c r="F87" s="16"/>
      <c r="G87" s="16"/>
      <c r="H87" s="20"/>
    </row>
    <row r="88" spans="1:8" ht="15">
      <c r="A88" s="39"/>
      <c r="B88" s="16"/>
      <c r="C88" s="28">
        <f t="shared" si="7"/>
        <v>132000</v>
      </c>
      <c r="D88" s="16"/>
      <c r="E88" s="16"/>
      <c r="F88" s="16"/>
      <c r="G88" s="28"/>
      <c r="H88" s="20"/>
    </row>
    <row r="89" spans="1:9" ht="15.75" thickBot="1">
      <c r="A89" s="36"/>
      <c r="B89" s="37"/>
      <c r="C89" s="37">
        <f t="shared" si="7"/>
        <v>132000</v>
      </c>
      <c r="D89" s="37"/>
      <c r="E89" s="22"/>
      <c r="F89" s="22"/>
      <c r="G89" s="37"/>
      <c r="H89" s="23"/>
      <c r="I89" s="16"/>
    </row>
    <row r="90" spans="1:9" ht="15">
      <c r="A90" s="30" t="s">
        <v>97</v>
      </c>
      <c r="B90" s="35"/>
      <c r="C90" s="35">
        <f t="shared" si="7"/>
        <v>132000</v>
      </c>
      <c r="D90" s="35"/>
      <c r="E90" s="17"/>
      <c r="F90" s="17"/>
      <c r="G90" s="17"/>
      <c r="H90" s="17"/>
      <c r="I90" s="18"/>
    </row>
    <row r="91" spans="1:9" ht="15.75" thickBot="1">
      <c r="A91" s="6" t="s">
        <v>99</v>
      </c>
      <c r="B91" s="28">
        <v>1250</v>
      </c>
      <c r="C91" s="28">
        <f t="shared" si="7"/>
        <v>130750</v>
      </c>
      <c r="D91" s="28">
        <v>1</v>
      </c>
      <c r="E91" s="16"/>
      <c r="F91" s="16"/>
      <c r="G91" s="16"/>
      <c r="H91" s="16"/>
      <c r="I91" s="20"/>
    </row>
    <row r="92" spans="1:9" ht="15">
      <c r="A92" s="6" t="s">
        <v>98</v>
      </c>
      <c r="B92" s="28">
        <v>1000</v>
      </c>
      <c r="C92" s="28">
        <f t="shared" si="7"/>
        <v>129750</v>
      </c>
      <c r="D92" s="28">
        <v>1</v>
      </c>
      <c r="E92" s="16"/>
      <c r="F92" s="42" t="s">
        <v>101</v>
      </c>
      <c r="G92" s="17" t="s">
        <v>102</v>
      </c>
      <c r="H92" s="17" t="s">
        <v>103</v>
      </c>
      <c r="I92" s="43" t="s">
        <v>104</v>
      </c>
    </row>
    <row r="93" spans="1:9" ht="15">
      <c r="A93" s="6" t="s">
        <v>100</v>
      </c>
      <c r="B93" s="28">
        <v>1250</v>
      </c>
      <c r="C93" s="28">
        <f t="shared" si="7"/>
        <v>128500</v>
      </c>
      <c r="D93" s="28">
        <v>1</v>
      </c>
      <c r="E93" s="16"/>
      <c r="F93" s="19">
        <v>3</v>
      </c>
      <c r="G93" s="28">
        <v>3</v>
      </c>
      <c r="H93" s="16"/>
      <c r="I93" s="20"/>
    </row>
    <row r="94" spans="1:9" ht="15">
      <c r="A94" s="6" t="s">
        <v>105</v>
      </c>
      <c r="B94" s="28">
        <f>IF(D94&lt;=3,200,500)</f>
        <v>500</v>
      </c>
      <c r="C94" s="28">
        <f t="shared" si="7"/>
        <v>126000</v>
      </c>
      <c r="D94" s="28">
        <v>5</v>
      </c>
      <c r="E94" s="16"/>
      <c r="F94" s="19"/>
      <c r="G94" s="16"/>
      <c r="H94" s="16">
        <v>6</v>
      </c>
      <c r="I94" s="20"/>
    </row>
    <row r="95" spans="1:9" ht="15">
      <c r="A95" s="6" t="s">
        <v>106</v>
      </c>
      <c r="B95" s="28">
        <f>IF(D95&lt;=3,200,500)</f>
        <v>500</v>
      </c>
      <c r="C95" s="28">
        <f t="shared" si="7"/>
        <v>123000</v>
      </c>
      <c r="D95" s="28">
        <v>6</v>
      </c>
      <c r="E95" s="16"/>
      <c r="F95" s="19"/>
      <c r="G95" s="16"/>
      <c r="H95" s="16"/>
      <c r="I95" s="20">
        <v>6</v>
      </c>
    </row>
    <row r="96" spans="1:9" ht="15">
      <c r="A96" s="6" t="s">
        <v>107</v>
      </c>
      <c r="B96" s="28">
        <v>500</v>
      </c>
      <c r="C96" s="28">
        <f t="shared" si="7"/>
        <v>120000</v>
      </c>
      <c r="D96" s="28">
        <v>6</v>
      </c>
      <c r="E96" s="16"/>
      <c r="F96" s="19"/>
      <c r="G96" s="16">
        <v>6</v>
      </c>
      <c r="H96" s="16"/>
      <c r="I96" s="20"/>
    </row>
    <row r="97" spans="1:9" ht="15.75" thickBot="1">
      <c r="A97" s="6" t="s">
        <v>112</v>
      </c>
      <c r="B97" s="28">
        <v>4000</v>
      </c>
      <c r="C97" s="28">
        <f t="shared" si="7"/>
        <v>116000</v>
      </c>
      <c r="D97" s="28">
        <v>1</v>
      </c>
      <c r="E97" s="16"/>
      <c r="F97" s="21">
        <v>5</v>
      </c>
      <c r="G97" s="22">
        <v>6</v>
      </c>
      <c r="H97" s="22">
        <v>5</v>
      </c>
      <c r="I97" s="23">
        <v>6</v>
      </c>
    </row>
    <row r="98" spans="1:9" ht="15">
      <c r="A98" s="6" t="s">
        <v>110</v>
      </c>
      <c r="B98" s="28">
        <v>25</v>
      </c>
      <c r="C98" s="28">
        <f t="shared" si="7"/>
        <v>115850</v>
      </c>
      <c r="D98" s="28">
        <v>6</v>
      </c>
      <c r="E98" s="16"/>
      <c r="F98" s="16"/>
      <c r="G98" s="16"/>
      <c r="H98" s="16"/>
      <c r="I98" s="20"/>
    </row>
    <row r="99" spans="1:9" ht="15">
      <c r="A99" s="6" t="s">
        <v>50</v>
      </c>
      <c r="B99" s="28">
        <v>50</v>
      </c>
      <c r="C99" s="28">
        <f t="shared" si="7"/>
        <v>115800</v>
      </c>
      <c r="D99" s="28">
        <v>1</v>
      </c>
      <c r="E99" s="16"/>
      <c r="F99" s="16"/>
      <c r="G99" s="16"/>
      <c r="H99" s="16"/>
      <c r="I99" s="20"/>
    </row>
    <row r="100" spans="1:9" ht="15">
      <c r="A100" s="6" t="s">
        <v>130</v>
      </c>
      <c r="B100" s="28">
        <v>1250</v>
      </c>
      <c r="C100" s="28">
        <f t="shared" si="7"/>
        <v>114550</v>
      </c>
      <c r="D100" s="28">
        <v>1</v>
      </c>
      <c r="E100" s="16"/>
      <c r="F100" s="16"/>
      <c r="G100" s="16"/>
      <c r="H100" s="16"/>
      <c r="I100" s="20"/>
    </row>
    <row r="101" spans="1:9" ht="15">
      <c r="A101" s="6" t="s">
        <v>139</v>
      </c>
      <c r="B101" s="28">
        <v>0</v>
      </c>
      <c r="C101" s="28">
        <f t="shared" si="7"/>
        <v>114550</v>
      </c>
      <c r="D101" s="28">
        <v>5</v>
      </c>
      <c r="E101" s="16"/>
      <c r="F101" s="16"/>
      <c r="G101" s="16"/>
      <c r="H101" s="16"/>
      <c r="I101" s="20"/>
    </row>
    <row r="102" spans="1:9" ht="15">
      <c r="A102" s="6" t="s">
        <v>140</v>
      </c>
      <c r="B102" s="28">
        <v>0</v>
      </c>
      <c r="C102" s="28">
        <f t="shared" si="7"/>
        <v>114550</v>
      </c>
      <c r="D102" s="28">
        <v>6</v>
      </c>
      <c r="E102" s="16"/>
      <c r="F102" s="16"/>
      <c r="G102" s="16"/>
      <c r="H102" s="16"/>
      <c r="I102" s="20"/>
    </row>
    <row r="103" spans="1:12" ht="15">
      <c r="A103" s="6" t="s">
        <v>108</v>
      </c>
      <c r="B103" s="16">
        <v>250</v>
      </c>
      <c r="C103" s="28">
        <f t="shared" si="7"/>
        <v>114300</v>
      </c>
      <c r="D103" s="28">
        <v>1</v>
      </c>
      <c r="E103" s="16"/>
      <c r="F103" s="16"/>
      <c r="G103" s="16"/>
      <c r="H103" s="16"/>
      <c r="I103" s="20"/>
      <c r="L103" t="s">
        <v>226</v>
      </c>
    </row>
    <row r="104" spans="1:9" ht="15">
      <c r="A104" s="6" t="s">
        <v>109</v>
      </c>
      <c r="B104" s="16">
        <v>15000</v>
      </c>
      <c r="C104" s="28">
        <f t="shared" si="7"/>
        <v>99300</v>
      </c>
      <c r="D104" s="28">
        <v>1</v>
      </c>
      <c r="E104" s="16"/>
      <c r="F104" s="16"/>
      <c r="G104" s="16"/>
      <c r="H104" s="16"/>
      <c r="I104" s="20"/>
    </row>
    <row r="105" spans="1:9" ht="15.75" thickBot="1">
      <c r="A105" s="6" t="s">
        <v>110</v>
      </c>
      <c r="B105" s="28">
        <v>25</v>
      </c>
      <c r="C105" s="28">
        <f t="shared" si="7"/>
        <v>99150</v>
      </c>
      <c r="D105" s="28">
        <v>6</v>
      </c>
      <c r="E105" s="16"/>
      <c r="F105" s="16"/>
      <c r="G105" s="16"/>
      <c r="H105" s="16"/>
      <c r="I105" s="20"/>
    </row>
    <row r="106" spans="1:9" ht="15">
      <c r="A106" s="6" t="s">
        <v>111</v>
      </c>
      <c r="B106" s="28">
        <v>500</v>
      </c>
      <c r="C106" s="28">
        <f t="shared" si="7"/>
        <v>98650</v>
      </c>
      <c r="D106" s="28">
        <v>1</v>
      </c>
      <c r="E106" s="16"/>
      <c r="F106" s="42" t="s">
        <v>101</v>
      </c>
      <c r="G106" s="17" t="s">
        <v>102</v>
      </c>
      <c r="H106" s="17" t="s">
        <v>103</v>
      </c>
      <c r="I106" s="43" t="s">
        <v>104</v>
      </c>
    </row>
    <row r="107" spans="1:9" ht="15.75" thickBot="1">
      <c r="A107" s="6" t="s">
        <v>112</v>
      </c>
      <c r="B107" s="28">
        <v>4000</v>
      </c>
      <c r="C107" s="28">
        <f t="shared" si="7"/>
        <v>94650</v>
      </c>
      <c r="D107" s="28">
        <v>1</v>
      </c>
      <c r="E107" s="28"/>
      <c r="F107" s="36">
        <v>5</v>
      </c>
      <c r="G107" s="37" t="s">
        <v>203</v>
      </c>
      <c r="H107" s="37">
        <v>5</v>
      </c>
      <c r="I107" s="41">
        <v>6</v>
      </c>
    </row>
    <row r="108" spans="1:9" ht="15">
      <c r="A108" s="6" t="s">
        <v>129</v>
      </c>
      <c r="B108" s="28">
        <v>50</v>
      </c>
      <c r="C108" s="28">
        <f t="shared" si="7"/>
        <v>94600</v>
      </c>
      <c r="D108" s="28">
        <v>1</v>
      </c>
      <c r="E108" s="16"/>
      <c r="F108" s="16"/>
      <c r="G108" s="16"/>
      <c r="H108" s="16"/>
      <c r="I108" s="20"/>
    </row>
    <row r="109" spans="1:9" ht="15">
      <c r="A109" s="6" t="s">
        <v>131</v>
      </c>
      <c r="B109" s="28">
        <v>200</v>
      </c>
      <c r="C109" s="28">
        <f t="shared" si="7"/>
        <v>94400</v>
      </c>
      <c r="D109" s="28">
        <v>1</v>
      </c>
      <c r="E109" s="16"/>
      <c r="F109" s="16"/>
      <c r="G109" s="16"/>
      <c r="H109" s="16"/>
      <c r="I109" s="20"/>
    </row>
    <row r="110" spans="1:9" ht="15">
      <c r="A110" s="6"/>
      <c r="B110" s="28"/>
      <c r="C110" s="16">
        <f t="shared" si="7"/>
        <v>94400</v>
      </c>
      <c r="D110" s="28"/>
      <c r="E110" s="16"/>
      <c r="F110" s="16"/>
      <c r="G110" s="16"/>
      <c r="H110" s="16"/>
      <c r="I110" s="20"/>
    </row>
    <row r="111" spans="1:9" ht="15.75" thickBot="1">
      <c r="A111" s="36" t="s">
        <v>180</v>
      </c>
      <c r="B111" s="37">
        <v>250</v>
      </c>
      <c r="C111" s="22">
        <f t="shared" si="7"/>
        <v>94150</v>
      </c>
      <c r="D111" s="37">
        <v>1</v>
      </c>
      <c r="E111" s="22"/>
      <c r="F111" s="22"/>
      <c r="G111" s="22"/>
      <c r="H111" s="22"/>
      <c r="I111" s="23"/>
    </row>
    <row r="112" spans="1:9" ht="15">
      <c r="A112" s="26" t="s">
        <v>48</v>
      </c>
      <c r="B112" s="28"/>
      <c r="C112" s="28">
        <f t="shared" si="7"/>
        <v>94150</v>
      </c>
      <c r="D112" s="40"/>
      <c r="E112" s="28"/>
      <c r="F112" s="16"/>
      <c r="G112" s="16"/>
      <c r="H112" s="16"/>
      <c r="I112" s="16"/>
    </row>
    <row r="113" spans="1:9" ht="15">
      <c r="A113" s="6" t="s">
        <v>213</v>
      </c>
      <c r="B113" s="28">
        <v>200</v>
      </c>
      <c r="C113" s="28">
        <f t="shared" si="7"/>
        <v>93950</v>
      </c>
      <c r="D113" s="40">
        <v>1</v>
      </c>
      <c r="E113" s="28"/>
      <c r="F113" s="16"/>
      <c r="G113" s="16"/>
      <c r="H113" s="16"/>
      <c r="I113" s="31"/>
    </row>
    <row r="114" spans="1:9" ht="15">
      <c r="A114" s="6" t="s">
        <v>113</v>
      </c>
      <c r="B114" s="28">
        <v>800</v>
      </c>
      <c r="C114" s="28">
        <f t="shared" si="7"/>
        <v>93150</v>
      </c>
      <c r="D114" s="40">
        <v>1</v>
      </c>
      <c r="E114" s="28"/>
      <c r="F114" s="16"/>
      <c r="G114" s="16"/>
      <c r="H114" s="16"/>
      <c r="I114" s="16"/>
    </row>
    <row r="115" spans="1:9" ht="15">
      <c r="A115" s="6" t="s">
        <v>114</v>
      </c>
      <c r="B115" s="28">
        <v>0</v>
      </c>
      <c r="C115" s="28">
        <f t="shared" si="7"/>
        <v>93150</v>
      </c>
      <c r="D115" s="40">
        <v>1</v>
      </c>
      <c r="E115" s="28"/>
      <c r="F115" s="28"/>
      <c r="G115" s="16"/>
      <c r="H115" s="16"/>
      <c r="I115" s="16"/>
    </row>
    <row r="116" spans="1:9" ht="15">
      <c r="A116" s="6" t="s">
        <v>115</v>
      </c>
      <c r="B116" s="28">
        <v>0</v>
      </c>
      <c r="C116" s="28">
        <f t="shared" si="7"/>
        <v>93150</v>
      </c>
      <c r="D116" s="40">
        <v>1</v>
      </c>
      <c r="E116" s="16"/>
      <c r="F116" s="16"/>
      <c r="G116" s="16"/>
      <c r="H116" s="16"/>
      <c r="I116" s="16"/>
    </row>
    <row r="117" spans="1:9" ht="15">
      <c r="A117" s="6" t="s">
        <v>116</v>
      </c>
      <c r="B117" s="28">
        <v>0</v>
      </c>
      <c r="C117" s="28">
        <f t="shared" si="7"/>
        <v>93150</v>
      </c>
      <c r="D117" s="40">
        <v>1</v>
      </c>
      <c r="E117" s="16"/>
      <c r="F117" s="16"/>
      <c r="G117" s="16"/>
      <c r="H117" s="16"/>
      <c r="I117" s="16"/>
    </row>
    <row r="118" spans="1:9" ht="15">
      <c r="A118" s="6" t="s">
        <v>49</v>
      </c>
      <c r="B118" s="16">
        <v>400</v>
      </c>
      <c r="C118" s="28">
        <f t="shared" si="7"/>
        <v>92750</v>
      </c>
      <c r="D118" s="20">
        <v>1</v>
      </c>
      <c r="E118" s="16"/>
      <c r="F118" s="16"/>
      <c r="G118" s="16"/>
      <c r="H118" s="16"/>
      <c r="I118" s="16"/>
    </row>
    <row r="119" spans="1:9" ht="15">
      <c r="A119" s="6" t="s">
        <v>121</v>
      </c>
      <c r="B119" s="28">
        <v>100</v>
      </c>
      <c r="C119" s="28">
        <f t="shared" si="7"/>
        <v>92650</v>
      </c>
      <c r="D119" s="40">
        <v>1</v>
      </c>
      <c r="E119" s="16"/>
      <c r="F119" s="16"/>
      <c r="G119" s="16"/>
      <c r="H119" s="16"/>
      <c r="I119" s="16"/>
    </row>
    <row r="120" spans="1:9" ht="15">
      <c r="A120" s="6" t="s">
        <v>50</v>
      </c>
      <c r="B120" s="16">
        <v>50</v>
      </c>
      <c r="C120" s="28">
        <f t="shared" si="7"/>
        <v>92600</v>
      </c>
      <c r="D120" s="20">
        <v>1</v>
      </c>
      <c r="E120" s="16"/>
      <c r="F120" s="16"/>
      <c r="G120" s="16"/>
      <c r="H120" s="16"/>
      <c r="I120" s="16"/>
    </row>
    <row r="121" spans="1:9" ht="15">
      <c r="A121" s="24" t="s">
        <v>117</v>
      </c>
      <c r="B121" s="16">
        <v>5</v>
      </c>
      <c r="C121" s="28">
        <f t="shared" si="7"/>
        <v>92570</v>
      </c>
      <c r="D121" s="20">
        <f>SUM(D122:D124)</f>
        <v>6</v>
      </c>
      <c r="E121" s="16"/>
      <c r="F121" s="16"/>
      <c r="G121" s="16"/>
      <c r="H121" s="16"/>
      <c r="I121" s="28"/>
    </row>
    <row r="122" spans="1:9" ht="15">
      <c r="A122" s="6" t="s">
        <v>118</v>
      </c>
      <c r="B122" s="16">
        <v>90</v>
      </c>
      <c r="C122" s="28">
        <f t="shared" si="7"/>
        <v>92300</v>
      </c>
      <c r="D122" s="20">
        <v>3</v>
      </c>
      <c r="E122" s="16"/>
      <c r="F122" s="31"/>
      <c r="G122" s="16"/>
      <c r="H122" s="16"/>
      <c r="I122" s="16"/>
    </row>
    <row r="123" spans="1:9" ht="15">
      <c r="A123" s="6" t="s">
        <v>119</v>
      </c>
      <c r="B123" s="28">
        <v>240</v>
      </c>
      <c r="C123" s="28">
        <f t="shared" si="7"/>
        <v>92060</v>
      </c>
      <c r="D123" s="20">
        <v>1</v>
      </c>
      <c r="E123" s="16"/>
      <c r="F123" s="33"/>
      <c r="G123" s="16"/>
      <c r="H123" s="16"/>
      <c r="I123" s="31"/>
    </row>
    <row r="124" spans="1:9" ht="15.75" thickBot="1">
      <c r="A124" s="6" t="s">
        <v>120</v>
      </c>
      <c r="B124" s="28">
        <v>60</v>
      </c>
      <c r="C124" s="28">
        <f t="shared" si="7"/>
        <v>91940</v>
      </c>
      <c r="D124" s="40">
        <v>2</v>
      </c>
      <c r="E124" s="16"/>
      <c r="F124" s="33"/>
      <c r="G124" s="31"/>
      <c r="H124" s="31"/>
      <c r="I124" s="33"/>
    </row>
    <row r="125" spans="1:9" ht="15">
      <c r="A125" s="38" t="s">
        <v>45</v>
      </c>
      <c r="B125" s="17"/>
      <c r="C125" s="35">
        <f t="shared" si="7"/>
        <v>91940</v>
      </c>
      <c r="D125" s="17"/>
      <c r="E125" s="17" t="s">
        <v>46</v>
      </c>
      <c r="F125" s="44" t="s">
        <v>47</v>
      </c>
      <c r="G125" s="31"/>
      <c r="H125" s="31"/>
      <c r="I125" s="31"/>
    </row>
    <row r="126" spans="1:9" ht="15">
      <c r="A126" s="6" t="s">
        <v>216</v>
      </c>
      <c r="B126" s="28">
        <v>700</v>
      </c>
      <c r="C126" s="28">
        <f t="shared" si="7"/>
        <v>91240</v>
      </c>
      <c r="D126" s="28">
        <v>1</v>
      </c>
      <c r="E126" s="16">
        <v>6</v>
      </c>
      <c r="F126" s="45">
        <v>4</v>
      </c>
      <c r="G126" s="31"/>
      <c r="H126" s="33"/>
      <c r="I126" s="31"/>
    </row>
    <row r="127" spans="1:9" ht="15">
      <c r="A127" s="6" t="s">
        <v>122</v>
      </c>
      <c r="B127" s="28">
        <v>200</v>
      </c>
      <c r="C127" s="28">
        <f t="shared" si="7"/>
        <v>91040</v>
      </c>
      <c r="D127" s="28">
        <v>1</v>
      </c>
      <c r="E127" s="16">
        <v>0</v>
      </c>
      <c r="F127" s="45">
        <v>1</v>
      </c>
      <c r="G127" s="31"/>
      <c r="H127" s="31"/>
      <c r="I127" s="31"/>
    </row>
    <row r="128" spans="1:9" ht="15">
      <c r="A128" s="6" t="s">
        <v>123</v>
      </c>
      <c r="B128" s="28">
        <v>150</v>
      </c>
      <c r="C128" s="28">
        <f>C127-B128*D128</f>
        <v>90890</v>
      </c>
      <c r="D128" s="28">
        <v>1</v>
      </c>
      <c r="E128" s="16">
        <v>0</v>
      </c>
      <c r="F128" s="45">
        <v>1</v>
      </c>
      <c r="G128" s="31"/>
      <c r="H128" s="31"/>
      <c r="I128" s="31"/>
    </row>
    <row r="129" spans="1:9" ht="15">
      <c r="A129" s="6" t="s">
        <v>169</v>
      </c>
      <c r="B129" s="28">
        <v>350</v>
      </c>
      <c r="C129" s="28">
        <f>C128-B129*D129</f>
        <v>90540</v>
      </c>
      <c r="D129" s="28">
        <v>1</v>
      </c>
      <c r="E129" s="28">
        <v>1</v>
      </c>
      <c r="F129" s="46">
        <v>1</v>
      </c>
      <c r="G129" s="31"/>
      <c r="H129" s="31"/>
      <c r="I129" s="31"/>
    </row>
    <row r="130" spans="1:9" ht="15">
      <c r="A130" s="19" t="s">
        <v>124</v>
      </c>
      <c r="B130" s="28">
        <v>200</v>
      </c>
      <c r="C130" s="28">
        <f>C129-B130*D130</f>
        <v>90340</v>
      </c>
      <c r="D130" s="28">
        <v>1</v>
      </c>
      <c r="E130" s="28">
        <v>1</v>
      </c>
      <c r="F130" s="46">
        <v>1</v>
      </c>
      <c r="G130" s="31"/>
      <c r="H130" s="31"/>
      <c r="I130" s="31"/>
    </row>
    <row r="131" spans="1:9" ht="15">
      <c r="A131" s="19" t="s">
        <v>217</v>
      </c>
      <c r="B131" s="28">
        <v>500</v>
      </c>
      <c r="C131" s="28">
        <f>C130-B131*D131</f>
        <v>89340</v>
      </c>
      <c r="D131" s="28">
        <v>2</v>
      </c>
      <c r="E131" s="28">
        <f>SUM(E126:E130)</f>
        <v>8</v>
      </c>
      <c r="F131" s="46">
        <v>6</v>
      </c>
      <c r="G131" s="31"/>
      <c r="H131" s="31"/>
      <c r="I131" s="16"/>
    </row>
    <row r="132" ht="15.75" thickBot="1"/>
    <row r="133" spans="1:9" ht="15">
      <c r="A133" s="30" t="s">
        <v>51</v>
      </c>
      <c r="B133" s="17"/>
      <c r="C133" s="35">
        <f>C131-B133*D133</f>
        <v>89340</v>
      </c>
      <c r="D133" s="17"/>
      <c r="E133" s="17"/>
      <c r="F133" s="18"/>
      <c r="G133" s="16"/>
      <c r="H133" s="16"/>
      <c r="I133" s="16"/>
    </row>
    <row r="134" spans="1:9" ht="15">
      <c r="A134" s="6" t="s">
        <v>52</v>
      </c>
      <c r="B134" s="16">
        <v>8000</v>
      </c>
      <c r="C134" s="28">
        <f aca="true" t="shared" si="8" ref="C134:C161">C133-B134*D134</f>
        <v>81340</v>
      </c>
      <c r="D134" s="16">
        <v>1</v>
      </c>
      <c r="E134" s="16" t="s">
        <v>77</v>
      </c>
      <c r="F134" s="20">
        <v>6</v>
      </c>
      <c r="G134" s="16"/>
      <c r="H134" s="16"/>
      <c r="I134" s="16"/>
    </row>
    <row r="135" spans="1:9" ht="15">
      <c r="A135" s="6" t="s">
        <v>125</v>
      </c>
      <c r="B135" s="16">
        <v>0</v>
      </c>
      <c r="C135" s="28">
        <f t="shared" si="8"/>
        <v>81340</v>
      </c>
      <c r="D135" s="16">
        <v>1</v>
      </c>
      <c r="E135" s="16"/>
      <c r="F135" s="20"/>
      <c r="G135" s="16"/>
      <c r="H135" s="16"/>
      <c r="I135" s="16"/>
    </row>
    <row r="136" spans="1:9" ht="15">
      <c r="A136" s="6" t="s">
        <v>53</v>
      </c>
      <c r="B136" s="28">
        <v>0</v>
      </c>
      <c r="C136" s="28">
        <f t="shared" si="8"/>
        <v>81340</v>
      </c>
      <c r="D136" s="28">
        <v>1</v>
      </c>
      <c r="E136" s="16"/>
      <c r="F136" s="20"/>
      <c r="G136" s="16"/>
      <c r="H136" s="16"/>
      <c r="I136" s="16"/>
    </row>
    <row r="137" spans="1:9" ht="15">
      <c r="A137" s="6"/>
      <c r="B137" s="28"/>
      <c r="C137" s="28">
        <f t="shared" si="8"/>
        <v>81340</v>
      </c>
      <c r="D137" s="28"/>
      <c r="E137" s="16"/>
      <c r="F137" s="20">
        <v>1</v>
      </c>
      <c r="G137" s="16"/>
      <c r="H137" s="16"/>
      <c r="I137" s="16"/>
    </row>
    <row r="138" spans="1:9" ht="15">
      <c r="A138" s="6" t="s">
        <v>55</v>
      </c>
      <c r="B138" s="28">
        <v>250</v>
      </c>
      <c r="C138" s="28">
        <f t="shared" si="8"/>
        <v>79840</v>
      </c>
      <c r="D138" s="28">
        <v>6</v>
      </c>
      <c r="E138" s="16"/>
      <c r="F138" s="20">
        <v>1</v>
      </c>
      <c r="G138" s="16"/>
      <c r="H138" s="16"/>
      <c r="I138" s="16"/>
    </row>
    <row r="139" spans="1:9" ht="15">
      <c r="A139" s="6" t="s">
        <v>54</v>
      </c>
      <c r="B139" s="28">
        <v>1000</v>
      </c>
      <c r="C139" s="28">
        <f t="shared" si="8"/>
        <v>78840</v>
      </c>
      <c r="D139" s="28">
        <v>1</v>
      </c>
      <c r="E139" s="16"/>
      <c r="F139" s="20"/>
      <c r="G139" s="16"/>
      <c r="H139" s="16"/>
      <c r="I139" s="16"/>
    </row>
    <row r="140" spans="1:9" ht="15.75" thickBot="1">
      <c r="A140" s="36" t="s">
        <v>126</v>
      </c>
      <c r="B140" s="37">
        <v>500</v>
      </c>
      <c r="C140" s="37">
        <f t="shared" si="8"/>
        <v>78340</v>
      </c>
      <c r="D140" s="37">
        <v>1</v>
      </c>
      <c r="E140" s="22"/>
      <c r="F140" s="23"/>
      <c r="G140" s="16"/>
      <c r="H140" s="16"/>
      <c r="I140" s="16"/>
    </row>
    <row r="141" spans="1:8" ht="15">
      <c r="A141" s="30" t="s">
        <v>128</v>
      </c>
      <c r="B141" s="17"/>
      <c r="C141" s="35">
        <f t="shared" si="8"/>
        <v>78340</v>
      </c>
      <c r="D141" s="18"/>
      <c r="E141" s="16"/>
      <c r="F141" s="16"/>
      <c r="G141" s="16"/>
      <c r="H141" s="16"/>
    </row>
    <row r="142" spans="1:8" ht="15">
      <c r="A142" s="47" t="s">
        <v>132</v>
      </c>
      <c r="B142" s="28">
        <v>500</v>
      </c>
      <c r="C142" s="28">
        <f t="shared" si="8"/>
        <v>75340</v>
      </c>
      <c r="D142" s="40">
        <v>6</v>
      </c>
      <c r="E142" s="16"/>
      <c r="F142" s="16"/>
      <c r="G142" s="16"/>
      <c r="H142" s="16"/>
    </row>
    <row r="143" spans="1:8" ht="15">
      <c r="A143" s="19" t="s">
        <v>56</v>
      </c>
      <c r="B143" s="28">
        <v>200</v>
      </c>
      <c r="C143" s="28">
        <f t="shared" si="8"/>
        <v>74140</v>
      </c>
      <c r="D143" s="40">
        <v>6</v>
      </c>
      <c r="E143" s="16"/>
      <c r="F143" s="16"/>
      <c r="G143" s="16"/>
      <c r="H143" s="16"/>
    </row>
    <row r="144" spans="1:7" ht="15">
      <c r="A144" s="19" t="s">
        <v>57</v>
      </c>
      <c r="B144" s="28">
        <v>150</v>
      </c>
      <c r="C144" s="28">
        <f t="shared" si="8"/>
        <v>73990</v>
      </c>
      <c r="D144" s="40">
        <v>1</v>
      </c>
      <c r="E144" s="16"/>
      <c r="F144" s="16"/>
      <c r="G144" s="16"/>
    </row>
    <row r="145" spans="1:7" ht="15">
      <c r="A145" s="19" t="s">
        <v>133</v>
      </c>
      <c r="B145" s="28">
        <v>25</v>
      </c>
      <c r="C145" s="28">
        <f t="shared" si="8"/>
        <v>73915</v>
      </c>
      <c r="D145" s="40">
        <v>3</v>
      </c>
      <c r="E145" s="16"/>
      <c r="F145" s="16"/>
      <c r="G145" s="16"/>
    </row>
    <row r="146" spans="1:7" ht="15">
      <c r="A146" s="19" t="s">
        <v>215</v>
      </c>
      <c r="B146" s="28">
        <v>100</v>
      </c>
      <c r="C146" s="28">
        <f t="shared" si="8"/>
        <v>73315</v>
      </c>
      <c r="D146" s="40">
        <v>6</v>
      </c>
      <c r="E146" s="16"/>
      <c r="F146" s="16"/>
      <c r="G146" s="16"/>
    </row>
    <row r="147" spans="1:7" ht="15">
      <c r="A147" s="6"/>
      <c r="B147" s="28"/>
      <c r="C147" s="28">
        <f t="shared" si="8"/>
        <v>73315</v>
      </c>
      <c r="D147" s="40"/>
      <c r="E147" s="16"/>
      <c r="F147" s="16"/>
      <c r="G147" s="16"/>
    </row>
    <row r="148" spans="1:8" ht="15">
      <c r="A148" s="19"/>
      <c r="B148" s="28"/>
      <c r="C148" s="28">
        <f t="shared" si="8"/>
        <v>73315</v>
      </c>
      <c r="D148" s="40"/>
      <c r="E148" s="16"/>
      <c r="F148" s="16"/>
      <c r="G148" s="16"/>
      <c r="H148" s="16"/>
    </row>
    <row r="149" spans="1:8" ht="15">
      <c r="A149" s="19" t="s">
        <v>214</v>
      </c>
      <c r="B149" s="28">
        <v>4000</v>
      </c>
      <c r="C149" s="28">
        <f t="shared" si="8"/>
        <v>69315</v>
      </c>
      <c r="D149" s="40">
        <v>1</v>
      </c>
      <c r="E149" s="16"/>
      <c r="F149" s="16"/>
      <c r="G149" s="16"/>
      <c r="H149" s="16"/>
    </row>
    <row r="150" spans="1:8" ht="15">
      <c r="A150" s="19"/>
      <c r="B150" s="28"/>
      <c r="C150" s="28">
        <f t="shared" si="8"/>
        <v>69315</v>
      </c>
      <c r="D150" s="40"/>
      <c r="E150" s="16"/>
      <c r="F150" s="16"/>
      <c r="G150" s="16"/>
      <c r="H150" s="16"/>
    </row>
    <row r="151" spans="1:8" ht="15">
      <c r="A151" s="6" t="s">
        <v>134</v>
      </c>
      <c r="B151" s="28">
        <v>1</v>
      </c>
      <c r="C151" s="28">
        <f t="shared" si="8"/>
        <v>69300</v>
      </c>
      <c r="D151" s="20">
        <v>15</v>
      </c>
      <c r="E151" s="16"/>
      <c r="F151" s="16"/>
      <c r="G151" s="16"/>
      <c r="H151" s="16"/>
    </row>
    <row r="152" spans="1:8" ht="15">
      <c r="A152" s="6" t="s">
        <v>59</v>
      </c>
      <c r="B152" s="28">
        <v>200</v>
      </c>
      <c r="C152" s="28">
        <f t="shared" si="8"/>
        <v>69100</v>
      </c>
      <c r="D152" s="40">
        <v>1</v>
      </c>
      <c r="E152" s="16"/>
      <c r="F152" s="16"/>
      <c r="G152" s="16"/>
      <c r="H152" s="16"/>
    </row>
    <row r="153" spans="1:8" ht="15">
      <c r="A153" s="6" t="s">
        <v>80</v>
      </c>
      <c r="B153" s="28">
        <v>25</v>
      </c>
      <c r="C153" s="28">
        <f t="shared" si="8"/>
        <v>69050</v>
      </c>
      <c r="D153" s="40">
        <v>2</v>
      </c>
      <c r="E153" s="16"/>
      <c r="F153" s="16"/>
      <c r="G153" s="16"/>
      <c r="H153" s="16"/>
    </row>
    <row r="154" spans="1:8" ht="15">
      <c r="A154" s="6" t="s">
        <v>136</v>
      </c>
      <c r="B154" s="28">
        <v>70</v>
      </c>
      <c r="C154" s="28">
        <f t="shared" si="8"/>
        <v>68980</v>
      </c>
      <c r="D154" s="40">
        <v>1</v>
      </c>
      <c r="E154" s="16"/>
      <c r="F154" s="16"/>
      <c r="G154" s="16"/>
      <c r="H154" s="16"/>
    </row>
    <row r="155" spans="1:5" ht="15">
      <c r="A155" s="6" t="s">
        <v>66</v>
      </c>
      <c r="B155" s="28">
        <v>100</v>
      </c>
      <c r="C155" s="28">
        <f t="shared" si="8"/>
        <v>68380</v>
      </c>
      <c r="D155" s="40">
        <v>6</v>
      </c>
      <c r="E155" s="16"/>
    </row>
    <row r="156" spans="1:5" ht="15">
      <c r="A156" s="6"/>
      <c r="B156" s="28"/>
      <c r="C156" s="28">
        <f t="shared" si="8"/>
        <v>68380</v>
      </c>
      <c r="D156" s="40"/>
      <c r="E156" s="16"/>
    </row>
    <row r="157" spans="1:5" ht="15">
      <c r="A157" s="6"/>
      <c r="B157" s="28"/>
      <c r="C157" s="28">
        <f t="shared" si="8"/>
        <v>68380</v>
      </c>
      <c r="D157" s="40"/>
      <c r="E157" s="16"/>
    </row>
    <row r="158" spans="1:5" ht="15">
      <c r="A158" s="6" t="s">
        <v>137</v>
      </c>
      <c r="B158" s="28">
        <v>300</v>
      </c>
      <c r="C158" s="28">
        <f t="shared" si="8"/>
        <v>68080</v>
      </c>
      <c r="D158" s="40">
        <v>1</v>
      </c>
      <c r="E158" s="16"/>
    </row>
    <row r="159" spans="1:8" ht="15">
      <c r="A159" s="6" t="s">
        <v>60</v>
      </c>
      <c r="B159" s="28">
        <v>100</v>
      </c>
      <c r="C159" s="28">
        <f t="shared" si="8"/>
        <v>67480</v>
      </c>
      <c r="D159" s="40">
        <v>6</v>
      </c>
      <c r="E159" s="16"/>
      <c r="F159" s="16"/>
      <c r="G159" s="16"/>
      <c r="H159" s="16"/>
    </row>
    <row r="160" spans="1:8" ht="15">
      <c r="A160" s="6" t="s">
        <v>202</v>
      </c>
      <c r="B160" s="28">
        <v>50</v>
      </c>
      <c r="C160" s="28">
        <f t="shared" si="8"/>
        <v>67380</v>
      </c>
      <c r="D160" s="40">
        <v>2</v>
      </c>
      <c r="H160" s="16"/>
    </row>
    <row r="161" spans="1:7" ht="15">
      <c r="A161" s="6" t="s">
        <v>138</v>
      </c>
      <c r="B161" s="28">
        <v>5000</v>
      </c>
      <c r="C161" s="28">
        <f t="shared" si="8"/>
        <v>62380</v>
      </c>
      <c r="D161" s="40">
        <v>1</v>
      </c>
      <c r="E161" s="16"/>
      <c r="F161" s="16"/>
      <c r="G161" s="16"/>
    </row>
    <row r="162" spans="1:8" ht="15">
      <c r="A162" s="6" t="s">
        <v>168</v>
      </c>
      <c r="B162" s="28">
        <v>1</v>
      </c>
      <c r="C162" s="28">
        <f aca="true" t="shared" si="9" ref="C162:C175">C161-B162*D162</f>
        <v>62355</v>
      </c>
      <c r="D162" s="20">
        <v>25</v>
      </c>
      <c r="G162" s="16"/>
      <c r="H162" s="16"/>
    </row>
    <row r="163" spans="1:7" ht="15">
      <c r="A163" s="6" t="s">
        <v>72</v>
      </c>
      <c r="B163" s="28">
        <v>110</v>
      </c>
      <c r="C163" s="28">
        <f t="shared" si="9"/>
        <v>62025</v>
      </c>
      <c r="D163" s="40">
        <v>3</v>
      </c>
      <c r="E163" t="s">
        <v>192</v>
      </c>
      <c r="G163" s="16"/>
    </row>
    <row r="164" spans="1:5" ht="15">
      <c r="A164" s="6" t="s">
        <v>191</v>
      </c>
      <c r="B164" s="28">
        <v>10</v>
      </c>
      <c r="C164" s="28">
        <f t="shared" si="9"/>
        <v>61845</v>
      </c>
      <c r="D164" s="20">
        <v>18</v>
      </c>
      <c r="E164" t="s">
        <v>193</v>
      </c>
    </row>
    <row r="165" spans="1:5" ht="15">
      <c r="A165" s="6" t="s">
        <v>194</v>
      </c>
      <c r="B165" s="28">
        <v>100</v>
      </c>
      <c r="C165" s="28">
        <f t="shared" si="9"/>
        <v>61645</v>
      </c>
      <c r="D165" s="20">
        <v>2</v>
      </c>
      <c r="E165" s="34" t="s">
        <v>195</v>
      </c>
    </row>
    <row r="166" spans="1:5" ht="15">
      <c r="A166" s="6" t="s">
        <v>196</v>
      </c>
      <c r="B166" s="28">
        <v>50</v>
      </c>
      <c r="C166" s="28">
        <f t="shared" si="9"/>
        <v>61345</v>
      </c>
      <c r="D166" s="20">
        <v>6</v>
      </c>
      <c r="E166" s="48" t="s">
        <v>197</v>
      </c>
    </row>
    <row r="167" spans="1:5" ht="15">
      <c r="A167" s="6" t="s">
        <v>198</v>
      </c>
      <c r="B167" s="28">
        <v>5</v>
      </c>
      <c r="C167" s="28">
        <f t="shared" si="9"/>
        <v>61245</v>
      </c>
      <c r="D167" s="20">
        <v>20</v>
      </c>
      <c r="E167" s="48" t="s">
        <v>199</v>
      </c>
    </row>
    <row r="168" spans="1:5" ht="15">
      <c r="A168" s="6" t="s">
        <v>200</v>
      </c>
      <c r="B168" s="28">
        <v>150</v>
      </c>
      <c r="C168" s="28">
        <f t="shared" si="9"/>
        <v>60945</v>
      </c>
      <c r="D168" s="20">
        <v>2</v>
      </c>
      <c r="E168" s="48" t="s">
        <v>201</v>
      </c>
    </row>
    <row r="169" spans="1:8" ht="15">
      <c r="A169" s="6" t="s">
        <v>174</v>
      </c>
      <c r="B169" s="16"/>
      <c r="C169" s="28">
        <f t="shared" si="9"/>
        <v>60945</v>
      </c>
      <c r="D169" s="20"/>
      <c r="E169" s="16"/>
      <c r="F169" s="16"/>
      <c r="G169" s="16"/>
      <c r="H169" s="16"/>
    </row>
    <row r="170" spans="1:8" ht="15">
      <c r="A170" s="19" t="s">
        <v>172</v>
      </c>
      <c r="B170" s="16">
        <v>50</v>
      </c>
      <c r="C170" s="28">
        <f t="shared" si="9"/>
        <v>60895</v>
      </c>
      <c r="D170" s="20">
        <v>1</v>
      </c>
      <c r="E170" s="16"/>
      <c r="F170" s="16"/>
      <c r="G170" s="16"/>
      <c r="H170" s="28"/>
    </row>
    <row r="171" spans="1:8" ht="15">
      <c r="A171" s="19" t="s">
        <v>173</v>
      </c>
      <c r="B171" s="16">
        <v>50</v>
      </c>
      <c r="C171" s="28">
        <f t="shared" si="9"/>
        <v>60845</v>
      </c>
      <c r="D171" s="20">
        <v>1</v>
      </c>
      <c r="E171" s="16"/>
      <c r="F171" s="16"/>
      <c r="G171" s="16"/>
      <c r="H171" s="16"/>
    </row>
    <row r="172" spans="1:8" ht="15">
      <c r="A172" s="6" t="s">
        <v>174</v>
      </c>
      <c r="B172" s="28"/>
      <c r="C172" s="28">
        <f t="shared" si="9"/>
        <v>60845</v>
      </c>
      <c r="D172" s="40"/>
      <c r="E172" s="16"/>
      <c r="F172" s="16"/>
      <c r="G172" s="16"/>
      <c r="H172" s="16"/>
    </row>
    <row r="173" spans="1:8" ht="15">
      <c r="A173" s="6" t="s">
        <v>78</v>
      </c>
      <c r="B173" s="28">
        <v>25</v>
      </c>
      <c r="C173" s="28">
        <f t="shared" si="9"/>
        <v>60695</v>
      </c>
      <c r="D173" s="40">
        <v>6</v>
      </c>
      <c r="E173" s="16"/>
      <c r="F173" s="16"/>
      <c r="G173" s="16"/>
      <c r="H173" s="16"/>
    </row>
    <row r="174" spans="1:12" ht="15.75" thickBot="1">
      <c r="A174" s="6" t="s">
        <v>184</v>
      </c>
      <c r="B174" s="28">
        <v>5</v>
      </c>
      <c r="C174">
        <f t="shared" si="9"/>
        <v>60690</v>
      </c>
      <c r="D174" s="40">
        <v>1</v>
      </c>
      <c r="E174" s="16"/>
      <c r="F174" s="16"/>
      <c r="G174" s="16"/>
      <c r="L174" s="16"/>
    </row>
    <row r="175" spans="1:6" ht="15">
      <c r="A175" s="30" t="s">
        <v>58</v>
      </c>
      <c r="B175" s="17"/>
      <c r="C175" s="35">
        <f t="shared" si="9"/>
        <v>60690</v>
      </c>
      <c r="D175" s="18"/>
      <c r="E175" s="16"/>
      <c r="F175" s="16"/>
    </row>
    <row r="176" spans="1:26" ht="15">
      <c r="A176" s="6" t="s">
        <v>141</v>
      </c>
      <c r="B176" s="16">
        <f>SUM(B177:B182)</f>
        <v>16</v>
      </c>
      <c r="C176" s="28">
        <f>C175-D176</f>
        <v>54690</v>
      </c>
      <c r="D176" s="20">
        <f>IF(B176&lt;6,B176*100,IF(B176&lt;11,500+(B176-5)*300,IF(B176&lt;16,2000+(B176-10)*600,IF(B176&lt;21,5000+(B176-15)*1000,10000+(B176-20)*5000))))</f>
        <v>6000</v>
      </c>
      <c r="E176" s="16"/>
      <c r="F176" s="16"/>
      <c r="K176" s="49" t="s">
        <v>225</v>
      </c>
      <c r="L176" s="49"/>
      <c r="M176" s="49"/>
      <c r="N176" s="49"/>
      <c r="O176" s="49"/>
      <c r="P176" s="49"/>
      <c r="Q176" s="49"/>
      <c r="R176" s="49"/>
      <c r="S176" s="49"/>
      <c r="T176" s="49"/>
      <c r="U176" s="49"/>
      <c r="V176" s="49"/>
      <c r="W176" s="49"/>
      <c r="X176" s="49"/>
      <c r="Y176" s="49"/>
      <c r="Z176" s="49"/>
    </row>
    <row r="177" spans="1:26" ht="15">
      <c r="A177" s="6" t="s">
        <v>142</v>
      </c>
      <c r="B177" s="28">
        <v>3</v>
      </c>
      <c r="C177" s="28">
        <f aca="true" t="shared" si="10" ref="C177:C182">C176-D177</f>
        <v>54690</v>
      </c>
      <c r="D177" s="20"/>
      <c r="E177" s="16"/>
      <c r="F177" s="16"/>
      <c r="K177" s="49"/>
      <c r="L177" s="49"/>
      <c r="M177" s="49"/>
      <c r="N177" s="49"/>
      <c r="O177" s="49"/>
      <c r="P177" s="49"/>
      <c r="Q177" s="49"/>
      <c r="R177" s="49"/>
      <c r="S177" s="49"/>
      <c r="T177" s="49"/>
      <c r="U177" s="49"/>
      <c r="V177" s="49"/>
      <c r="W177" s="49"/>
      <c r="X177" s="49"/>
      <c r="Y177" s="49"/>
      <c r="Z177" s="49"/>
    </row>
    <row r="178" spans="1:26" ht="15">
      <c r="A178" s="6" t="s">
        <v>143</v>
      </c>
      <c r="B178" s="28">
        <v>2</v>
      </c>
      <c r="C178" s="28">
        <f t="shared" si="10"/>
        <v>54690</v>
      </c>
      <c r="D178" s="40"/>
      <c r="E178" s="16"/>
      <c r="F178" s="16"/>
      <c r="K178" s="49"/>
      <c r="L178" s="49"/>
      <c r="M178" s="49"/>
      <c r="N178" s="49"/>
      <c r="O178" s="49"/>
      <c r="P178" s="49"/>
      <c r="Q178" s="49"/>
      <c r="R178" s="49"/>
      <c r="S178" s="49"/>
      <c r="T178" s="49"/>
      <c r="U178" s="49"/>
      <c r="V178" s="49"/>
      <c r="W178" s="49"/>
      <c r="X178" s="49"/>
      <c r="Y178" s="49"/>
      <c r="Z178" s="49"/>
    </row>
    <row r="179" spans="1:26" ht="15">
      <c r="A179" s="6" t="s">
        <v>144</v>
      </c>
      <c r="B179" s="28">
        <v>3</v>
      </c>
      <c r="C179" s="28">
        <f t="shared" si="10"/>
        <v>54690</v>
      </c>
      <c r="D179" s="40"/>
      <c r="E179" s="16"/>
      <c r="F179" s="16"/>
      <c r="K179" s="49"/>
      <c r="L179" s="49"/>
      <c r="M179" s="49"/>
      <c r="N179" s="49"/>
      <c r="O179" s="49"/>
      <c r="P179" s="49"/>
      <c r="Q179" s="49"/>
      <c r="R179" s="49"/>
      <c r="S179" s="49"/>
      <c r="T179" s="49"/>
      <c r="U179" s="49"/>
      <c r="V179" s="49"/>
      <c r="W179" s="49"/>
      <c r="X179" s="49"/>
      <c r="Y179" s="49"/>
      <c r="Z179" s="49"/>
    </row>
    <row r="180" spans="1:26" ht="15">
      <c r="A180" s="6" t="s">
        <v>145</v>
      </c>
      <c r="B180" s="28">
        <v>3</v>
      </c>
      <c r="C180" s="28">
        <f t="shared" si="10"/>
        <v>54690</v>
      </c>
      <c r="D180" s="20"/>
      <c r="E180" s="16"/>
      <c r="F180" s="16"/>
      <c r="H180" s="16"/>
      <c r="K180" s="49"/>
      <c r="L180" s="49"/>
      <c r="M180" s="49"/>
      <c r="N180" s="49"/>
      <c r="O180" s="49"/>
      <c r="P180" s="49"/>
      <c r="Q180" s="49"/>
      <c r="R180" s="49"/>
      <c r="S180" s="49"/>
      <c r="T180" s="49"/>
      <c r="U180" s="49"/>
      <c r="V180" s="49"/>
      <c r="W180" s="49"/>
      <c r="X180" s="49"/>
      <c r="Y180" s="49"/>
      <c r="Z180" s="49"/>
    </row>
    <row r="181" spans="1:26" ht="15">
      <c r="A181" s="6" t="s">
        <v>146</v>
      </c>
      <c r="B181" s="28">
        <v>4</v>
      </c>
      <c r="C181" s="28">
        <f t="shared" si="10"/>
        <v>54690</v>
      </c>
      <c r="D181" s="20"/>
      <c r="E181" s="16"/>
      <c r="F181" s="16"/>
      <c r="G181" s="16"/>
      <c r="H181" s="16"/>
      <c r="K181" s="49"/>
      <c r="L181" s="49"/>
      <c r="M181" s="49"/>
      <c r="N181" s="49"/>
      <c r="O181" s="49"/>
      <c r="P181" s="49"/>
      <c r="Q181" s="49"/>
      <c r="R181" s="49"/>
      <c r="S181" s="49"/>
      <c r="T181" s="49"/>
      <c r="U181" s="49"/>
      <c r="V181" s="49"/>
      <c r="W181" s="49"/>
      <c r="X181" s="49"/>
      <c r="Y181" s="49"/>
      <c r="Z181" s="49"/>
    </row>
    <row r="182" spans="1:8" ht="15.75" thickBot="1">
      <c r="A182" s="36" t="s">
        <v>147</v>
      </c>
      <c r="B182" s="37">
        <v>1</v>
      </c>
      <c r="C182" s="37">
        <f t="shared" si="10"/>
        <v>54690</v>
      </c>
      <c r="D182" s="23"/>
      <c r="E182" s="16"/>
      <c r="F182" s="16"/>
      <c r="G182" s="16"/>
      <c r="H182" s="16"/>
    </row>
    <row r="183" spans="1:8" ht="15">
      <c r="A183" s="30" t="s">
        <v>127</v>
      </c>
      <c r="B183" s="17"/>
      <c r="C183" s="35">
        <f aca="true" t="shared" si="11" ref="C183:C216">C182-B183*D183</f>
        <v>54690</v>
      </c>
      <c r="D183" s="18"/>
      <c r="E183" s="16"/>
      <c r="F183" s="16"/>
      <c r="G183" s="16"/>
      <c r="H183" s="16" t="s">
        <v>204</v>
      </c>
    </row>
    <row r="184" spans="1:10" ht="15">
      <c r="A184" s="19" t="s">
        <v>148</v>
      </c>
      <c r="B184" s="16">
        <f>IF(D184&lt;4,50,100)</f>
        <v>100</v>
      </c>
      <c r="C184" s="28">
        <f t="shared" si="11"/>
        <v>54190</v>
      </c>
      <c r="D184" s="20">
        <v>5</v>
      </c>
      <c r="E184" s="16"/>
      <c r="F184" s="16"/>
      <c r="G184" s="16"/>
      <c r="H184" s="16" t="s">
        <v>148</v>
      </c>
      <c r="I184" t="s">
        <v>150</v>
      </c>
      <c r="J184" t="s">
        <v>152</v>
      </c>
    </row>
    <row r="185" spans="1:8" ht="15">
      <c r="A185" s="19" t="s">
        <v>149</v>
      </c>
      <c r="B185" s="16">
        <v>100</v>
      </c>
      <c r="C185" s="28">
        <f t="shared" si="11"/>
        <v>53890</v>
      </c>
      <c r="D185" s="20">
        <v>3</v>
      </c>
      <c r="E185" s="16"/>
      <c r="F185" s="16"/>
      <c r="G185" s="16"/>
      <c r="H185" s="16"/>
    </row>
    <row r="186" spans="1:8" ht="15">
      <c r="A186" s="19" t="s">
        <v>150</v>
      </c>
      <c r="B186" s="16">
        <f>IF(D186&lt;4,50,100)</f>
        <v>100</v>
      </c>
      <c r="C186" s="28">
        <f t="shared" si="11"/>
        <v>53390</v>
      </c>
      <c r="D186" s="20">
        <v>5</v>
      </c>
      <c r="E186" s="16"/>
      <c r="F186" s="16"/>
      <c r="G186" s="16"/>
      <c r="H186" s="16"/>
    </row>
    <row r="187" spans="1:8" ht="15">
      <c r="A187" s="19" t="s">
        <v>149</v>
      </c>
      <c r="B187" s="16">
        <v>100</v>
      </c>
      <c r="C187" s="28">
        <f t="shared" si="11"/>
        <v>53090</v>
      </c>
      <c r="D187" s="20">
        <v>3</v>
      </c>
      <c r="E187" s="16"/>
      <c r="F187" s="16"/>
      <c r="G187" s="16"/>
      <c r="H187" s="16"/>
    </row>
    <row r="188" spans="1:8" ht="15">
      <c r="A188" s="19" t="s">
        <v>151</v>
      </c>
      <c r="B188" s="16">
        <f>IF(D188&lt;4,50,100)</f>
        <v>100</v>
      </c>
      <c r="C188" s="28">
        <f t="shared" si="11"/>
        <v>52590</v>
      </c>
      <c r="D188" s="20">
        <v>5</v>
      </c>
      <c r="E188" s="16"/>
      <c r="F188" s="16"/>
      <c r="G188" s="16"/>
      <c r="H188" s="16"/>
    </row>
    <row r="189" spans="1:8" ht="15">
      <c r="A189" s="19" t="s">
        <v>149</v>
      </c>
      <c r="B189">
        <v>100</v>
      </c>
      <c r="C189" s="28">
        <f t="shared" si="11"/>
        <v>52290</v>
      </c>
      <c r="D189" s="40">
        <v>3</v>
      </c>
      <c r="E189" s="16"/>
      <c r="F189" s="16"/>
      <c r="G189" s="16"/>
      <c r="H189" s="16"/>
    </row>
    <row r="190" spans="1:8" ht="15">
      <c r="A190" s="19" t="s">
        <v>152</v>
      </c>
      <c r="B190" s="16">
        <f>IF(D190&lt;4,50,100)</f>
        <v>100</v>
      </c>
      <c r="C190" s="28">
        <f t="shared" si="11"/>
        <v>51790</v>
      </c>
      <c r="D190" s="20">
        <v>5</v>
      </c>
      <c r="E190" s="16"/>
      <c r="F190" s="16"/>
      <c r="G190" s="16"/>
      <c r="H190" s="16"/>
    </row>
    <row r="191" spans="1:8" ht="15">
      <c r="A191" s="19" t="s">
        <v>149</v>
      </c>
      <c r="B191" s="16">
        <v>100</v>
      </c>
      <c r="C191" s="28">
        <f t="shared" si="11"/>
        <v>51490</v>
      </c>
      <c r="D191" s="20">
        <v>3</v>
      </c>
      <c r="E191" s="16"/>
      <c r="F191" s="16"/>
      <c r="G191" s="16"/>
      <c r="H191" s="16" t="s">
        <v>205</v>
      </c>
    </row>
    <row r="192" spans="1:8" ht="15">
      <c r="A192" s="19" t="s">
        <v>153</v>
      </c>
      <c r="B192" s="16">
        <f>IF(D192&lt;4,50,100)</f>
        <v>100</v>
      </c>
      <c r="C192" s="28">
        <f t="shared" si="11"/>
        <v>50990</v>
      </c>
      <c r="D192" s="20">
        <v>5</v>
      </c>
      <c r="E192" s="16"/>
      <c r="F192" s="16"/>
      <c r="G192" s="16"/>
      <c r="H192" s="16"/>
    </row>
    <row r="193" spans="1:8" ht="15">
      <c r="A193" s="19" t="s">
        <v>149</v>
      </c>
      <c r="B193" s="16">
        <v>100</v>
      </c>
      <c r="C193" s="28">
        <f t="shared" si="11"/>
        <v>50690</v>
      </c>
      <c r="D193" s="20">
        <v>3</v>
      </c>
      <c r="E193" s="16"/>
      <c r="F193" s="16"/>
      <c r="G193" s="16"/>
      <c r="H193" s="16"/>
    </row>
    <row r="194" spans="1:8" ht="15">
      <c r="A194" s="19" t="s">
        <v>154</v>
      </c>
      <c r="B194" s="16">
        <f>IF(D194&lt;4,50,100)</f>
        <v>100</v>
      </c>
      <c r="C194" s="28">
        <f t="shared" si="11"/>
        <v>50190</v>
      </c>
      <c r="D194" s="20">
        <v>5</v>
      </c>
      <c r="E194" s="16"/>
      <c r="F194" s="31"/>
      <c r="G194" s="16"/>
      <c r="H194" s="16"/>
    </row>
    <row r="195" spans="1:8" ht="15">
      <c r="A195" s="19" t="s">
        <v>149</v>
      </c>
      <c r="B195" s="16">
        <v>100</v>
      </c>
      <c r="C195" s="28">
        <f t="shared" si="11"/>
        <v>49890</v>
      </c>
      <c r="D195" s="20">
        <v>3</v>
      </c>
      <c r="E195" s="16"/>
      <c r="F195" s="31"/>
      <c r="G195" s="16"/>
      <c r="H195" s="16"/>
    </row>
    <row r="196" spans="1:8" ht="15">
      <c r="A196" s="19" t="s">
        <v>155</v>
      </c>
      <c r="B196" s="16">
        <f>IF(D196&lt;4,50,100)</f>
        <v>100</v>
      </c>
      <c r="C196" s="28">
        <f t="shared" si="11"/>
        <v>49390</v>
      </c>
      <c r="D196" s="20">
        <v>5</v>
      </c>
      <c r="E196" s="16"/>
      <c r="F196" s="31"/>
      <c r="G196" s="16"/>
      <c r="H196" s="16"/>
    </row>
    <row r="197" spans="1:8" ht="15">
      <c r="A197" s="19" t="s">
        <v>149</v>
      </c>
      <c r="B197" s="16">
        <v>100</v>
      </c>
      <c r="C197" s="28">
        <f t="shared" si="11"/>
        <v>49090</v>
      </c>
      <c r="D197" s="20">
        <v>3</v>
      </c>
      <c r="E197" s="16"/>
      <c r="F197" s="31"/>
      <c r="G197" s="16"/>
      <c r="H197" s="16"/>
    </row>
    <row r="198" spans="1:7" ht="15">
      <c r="A198" s="19" t="s">
        <v>45</v>
      </c>
      <c r="B198" s="16">
        <f>IF(D198&lt;4,500,1000)</f>
        <v>1000</v>
      </c>
      <c r="C198" s="28">
        <f t="shared" si="11"/>
        <v>44090</v>
      </c>
      <c r="D198" s="20">
        <v>5</v>
      </c>
      <c r="E198" s="16"/>
      <c r="F198" s="31"/>
      <c r="G198" s="16"/>
    </row>
    <row r="199" spans="1:6" ht="15">
      <c r="A199" s="19" t="s">
        <v>156</v>
      </c>
      <c r="B199" s="16">
        <f aca="true" t="shared" si="12" ref="B199:B209">IF(D199&lt;4,500,1000)</f>
        <v>1000</v>
      </c>
      <c r="C199" s="28">
        <f t="shared" si="11"/>
        <v>39090</v>
      </c>
      <c r="D199" s="20">
        <v>5</v>
      </c>
      <c r="E199" s="16"/>
      <c r="F199" s="31"/>
    </row>
    <row r="200" spans="1:6" ht="15">
      <c r="A200" s="6" t="s">
        <v>157</v>
      </c>
      <c r="B200" s="16">
        <f t="shared" si="12"/>
        <v>1000</v>
      </c>
      <c r="C200" s="28">
        <f t="shared" si="11"/>
        <v>34090</v>
      </c>
      <c r="D200" s="20">
        <v>5</v>
      </c>
      <c r="E200" s="16"/>
      <c r="F200" s="16"/>
    </row>
    <row r="201" spans="1:6" ht="15">
      <c r="A201" s="6" t="s">
        <v>158</v>
      </c>
      <c r="B201" s="16">
        <f t="shared" si="12"/>
        <v>1000</v>
      </c>
      <c r="C201" s="28">
        <f t="shared" si="11"/>
        <v>29090</v>
      </c>
      <c r="D201" s="20">
        <v>5</v>
      </c>
      <c r="E201" s="16"/>
      <c r="F201" s="16"/>
    </row>
    <row r="202" spans="1:4" ht="15">
      <c r="A202" s="19" t="s">
        <v>159</v>
      </c>
      <c r="B202" s="16">
        <f t="shared" si="12"/>
        <v>500</v>
      </c>
      <c r="C202" s="28">
        <f t="shared" si="11"/>
        <v>27590</v>
      </c>
      <c r="D202" s="20">
        <v>3</v>
      </c>
    </row>
    <row r="203" spans="1:4" ht="15">
      <c r="A203" s="19" t="s">
        <v>160</v>
      </c>
      <c r="B203" s="16">
        <f t="shared" si="12"/>
        <v>500</v>
      </c>
      <c r="C203" s="28">
        <f t="shared" si="11"/>
        <v>26090</v>
      </c>
      <c r="D203" s="20">
        <v>3</v>
      </c>
    </row>
    <row r="204" spans="1:8" ht="15">
      <c r="A204" s="19" t="s">
        <v>161</v>
      </c>
      <c r="B204" s="16">
        <f t="shared" si="12"/>
        <v>1000</v>
      </c>
      <c r="C204" s="28">
        <f t="shared" si="11"/>
        <v>21090</v>
      </c>
      <c r="D204" s="20">
        <v>5</v>
      </c>
      <c r="E204" s="16"/>
      <c r="F204" s="16"/>
      <c r="H204" s="16"/>
    </row>
    <row r="205" spans="1:8" ht="15">
      <c r="A205" s="6" t="s">
        <v>162</v>
      </c>
      <c r="B205" s="16"/>
      <c r="C205" s="28">
        <f t="shared" si="11"/>
        <v>21090</v>
      </c>
      <c r="D205" s="20"/>
      <c r="E205" s="16"/>
      <c r="F205" s="16"/>
      <c r="G205" s="16"/>
      <c r="H205" s="16"/>
    </row>
    <row r="206" spans="1:8" ht="15">
      <c r="A206" s="19" t="s">
        <v>163</v>
      </c>
      <c r="B206" s="16">
        <f t="shared" si="12"/>
        <v>1000</v>
      </c>
      <c r="C206" s="28">
        <f t="shared" si="11"/>
        <v>16090</v>
      </c>
      <c r="D206" s="20">
        <v>5</v>
      </c>
      <c r="E206" s="16"/>
      <c r="F206" s="16"/>
      <c r="G206" s="16"/>
      <c r="H206" s="16"/>
    </row>
    <row r="207" spans="1:7" ht="15">
      <c r="A207" s="19" t="s">
        <v>165</v>
      </c>
      <c r="B207" s="16">
        <f t="shared" si="12"/>
        <v>1000</v>
      </c>
      <c r="C207" s="28">
        <f t="shared" si="11"/>
        <v>11090</v>
      </c>
      <c r="D207" s="20">
        <v>5</v>
      </c>
      <c r="E207" s="16"/>
      <c r="F207" s="16"/>
      <c r="G207" s="16"/>
    </row>
    <row r="208" spans="1:8" ht="15">
      <c r="A208" s="19" t="s">
        <v>164</v>
      </c>
      <c r="B208" s="16">
        <f t="shared" si="12"/>
        <v>1000</v>
      </c>
      <c r="C208" s="28">
        <f t="shared" si="11"/>
        <v>6090</v>
      </c>
      <c r="D208" s="20">
        <v>5</v>
      </c>
      <c r="H208" s="16"/>
    </row>
    <row r="209" spans="1:8" ht="15">
      <c r="A209" s="19" t="s">
        <v>166</v>
      </c>
      <c r="B209" s="16">
        <f t="shared" si="12"/>
        <v>500</v>
      </c>
      <c r="C209" s="28">
        <f t="shared" si="11"/>
        <v>4590</v>
      </c>
      <c r="D209" s="20">
        <v>3</v>
      </c>
      <c r="E209" s="16"/>
      <c r="F209" s="16"/>
      <c r="G209" s="16"/>
      <c r="H209" s="16"/>
    </row>
    <row r="210" spans="1:8" ht="15">
      <c r="A210" s="19" t="s">
        <v>167</v>
      </c>
      <c r="B210" s="16">
        <v>1500</v>
      </c>
      <c r="C210" s="28">
        <f t="shared" si="11"/>
        <v>3090</v>
      </c>
      <c r="D210" s="20">
        <v>1</v>
      </c>
      <c r="E210" s="16"/>
      <c r="F210" s="16"/>
      <c r="G210" s="16"/>
      <c r="H210" s="16"/>
    </row>
    <row r="211" spans="1:8" ht="15">
      <c r="A211" s="6" t="s">
        <v>177</v>
      </c>
      <c r="B211" s="16">
        <v>5</v>
      </c>
      <c r="C211" s="28">
        <f t="shared" si="11"/>
        <v>3060</v>
      </c>
      <c r="D211" s="40">
        <v>6</v>
      </c>
      <c r="E211" s="16"/>
      <c r="F211" s="16"/>
      <c r="G211" s="16"/>
      <c r="H211" s="16"/>
    </row>
    <row r="212" spans="1:7" ht="15">
      <c r="A212" s="6" t="s">
        <v>178</v>
      </c>
      <c r="B212" s="16">
        <v>10</v>
      </c>
      <c r="C212" s="28">
        <f t="shared" si="11"/>
        <v>3000</v>
      </c>
      <c r="D212" s="40">
        <v>6</v>
      </c>
      <c r="E212" s="16"/>
      <c r="F212" s="16"/>
      <c r="G212" s="16"/>
    </row>
    <row r="213" spans="1:4" ht="15.75" thickBot="1">
      <c r="A213" s="36" t="s">
        <v>185</v>
      </c>
      <c r="B213" s="22">
        <f>IF(D213&lt;4,1000,2500)</f>
        <v>1000</v>
      </c>
      <c r="C213" s="22">
        <f t="shared" si="11"/>
        <v>0</v>
      </c>
      <c r="D213" s="41">
        <v>3</v>
      </c>
    </row>
    <row r="214" spans="1:4" ht="15">
      <c r="A214" s="42" t="s">
        <v>182</v>
      </c>
      <c r="B214" s="17"/>
      <c r="C214" s="17">
        <f t="shared" si="11"/>
        <v>0</v>
      </c>
      <c r="D214" s="18"/>
    </row>
    <row r="215" spans="1:5" ht="15">
      <c r="A215" s="19" t="s">
        <v>181</v>
      </c>
      <c r="B215" s="16">
        <v>1</v>
      </c>
      <c r="C215" s="16">
        <f t="shared" si="11"/>
        <v>-30</v>
      </c>
      <c r="D215" s="20">
        <v>30</v>
      </c>
      <c r="E215" t="s">
        <v>228</v>
      </c>
    </row>
    <row r="216" spans="1:5" ht="15.75" thickBot="1">
      <c r="A216" s="21" t="s">
        <v>183</v>
      </c>
      <c r="B216" s="22">
        <v>1</v>
      </c>
      <c r="C216" s="22">
        <f t="shared" si="11"/>
        <v>-45</v>
      </c>
      <c r="D216" s="23">
        <v>15</v>
      </c>
      <c r="E216" t="s">
        <v>228</v>
      </c>
    </row>
  </sheetData>
  <sheetProtection/>
  <mergeCells count="3">
    <mergeCell ref="K53:Z57"/>
    <mergeCell ref="K58:Z64"/>
    <mergeCell ref="K176:Z18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Данила Володарский</dc:creator>
  <cp:keywords/>
  <dc:description/>
  <cp:lastModifiedBy>Данила</cp:lastModifiedBy>
  <dcterms:created xsi:type="dcterms:W3CDTF">2009-02-02T23:53:53Z</dcterms:created>
  <dcterms:modified xsi:type="dcterms:W3CDTF">2015-09-20T20:11:23Z</dcterms:modified>
  <cp:category/>
  <cp:version/>
  <cp:contentType/>
  <cp:contentStatus/>
</cp:coreProperties>
</file>